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тепло" sheetId="1" r:id="rId1"/>
    <sheet name="тепло 1" sheetId="2" r:id="rId2"/>
    <sheet name="кан." sheetId="3" r:id="rId3"/>
    <sheet name="кан.1" sheetId="4" r:id="rId4"/>
    <sheet name="хв" sheetId="5" r:id="rId5"/>
    <sheet name="хв1" sheetId="6" r:id="rId6"/>
  </sheets>
  <externalReferences>
    <externalReference r:id="rId9"/>
    <externalReference r:id="rId10"/>
  </externalReferences>
  <definedNames>
    <definedName name="flagSum_List02_2">'тепло'!$H$17:$H$18</definedName>
    <definedName name="List02_p4">'тепло'!$G$41</definedName>
    <definedName name="org">'[1]Титульный'!$F$17</definedName>
    <definedName name="region_name">'[2]Титульный'!$F$7</definedName>
  </definedNames>
  <calcPr fullCalcOnLoad="1"/>
</workbook>
</file>

<file path=xl/sharedStrings.xml><?xml version="1.0" encoding="utf-8"?>
<sst xmlns="http://schemas.openxmlformats.org/spreadsheetml/2006/main" count="608" uniqueCount="239">
  <si>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</si>
  <si>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</si>
  <si>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</si>
  <si>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</si>
  <si>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</si>
  <si>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</si>
  <si>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</si>
  <si>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</si>
  <si>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</si>
  <si>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</si>
  <si>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</si>
  <si>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</si>
  <si>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тепловая энергия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</si>
  <si>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</si>
  <si>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</si>
  <si>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</si>
  <si>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</si>
  <si>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</si>
  <si>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</si>
  <si>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2.2.0</t>
  </si>
  <si>
    <t>Добавить вид топлива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</si>
  <si>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</si>
  <si>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</si>
  <si>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</si>
  <si>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</si>
  <si>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</si>
  <si>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</si>
  <si>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</si>
  <si>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</si>
  <si>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</si>
  <si>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</si>
  <si>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</si>
  <si>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</si>
  <si>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</si>
  <si>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</si>
  <si>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</si>
  <si>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</si>
  <si>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</si>
  <si>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</si>
  <si>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</si>
  <si>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</si>
  <si>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</si>
  <si>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</si>
  <si>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</si>
  <si>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</si>
  <si>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</si>
  <si>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</si>
  <si>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</si>
  <si>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</si>
  <si>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</si>
  <si>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</si>
  <si>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</si>
  <si>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</si>
  <si>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</si>
  <si>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</si>
  <si>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</si>
  <si>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</si>
  <si>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</si>
  <si>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</si>
  <si>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</si>
  <si>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</si>
  <si>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</si>
  <si>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</si>
  <si>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2.15.0</t>
  </si>
  <si>
    <t>Добавить прочие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</si>
  <si>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</si>
  <si>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</si>
  <si>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</si>
  <si>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</si>
  <si>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</si>
  <si>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</si>
  <si>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</si>
  <si>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</si>
  <si>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</si>
  <si>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</si>
  <si>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</si>
  <si>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</si>
  <si>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</si>
  <si>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</si>
  <si>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</si>
  <si>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8.0</t>
  </si>
  <si>
    <t>Добавить источник тепловой энергии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</si>
  <si>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</si>
  <si>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</si>
  <si>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</si>
  <si>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</si>
  <si>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</si>
  <si>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</si>
  <si>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</si>
  <si>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</si>
  <si>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</si>
  <si>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</si>
  <si>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</si>
  <si>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</si>
  <si>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</si>
  <si>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</si>
  <si>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</si>
  <si>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</si>
  <si>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</si>
  <si>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</si>
  <si>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</si>
  <si>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</si>
  <si>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</si>
  <si>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</si>
  <si>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</si>
  <si>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</si>
  <si>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</si>
  <si>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</si>
  <si>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17.0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</si>
  <si>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</si>
  <si>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</si>
  <si>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</si>
  <si>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</si>
  <si>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</si>
  <si>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</si>
  <si>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</si>
  <si>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</si>
  <si>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нет</t>
  </si>
  <si>
    <t>*</t>
  </si>
  <si>
    <t>Раскрывается не позднее 30 дней со дня сдачи годового бухгалтерского баланса в налоговые органы.</t>
  </si>
  <si>
    <t>Ссылки на документы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</si>
  <si>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</si>
  <si>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</si>
  <si>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РФ***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</si>
  <si>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</si>
  <si>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</si>
  <si>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**</t>
  </si>
  <si>
    <t>Учитывать любое нарушение системы.</t>
  </si>
  <si>
    <t>***</t>
  </si>
  <si>
    <t>В случае, если показатели надежности и качества не утверждены, укажите ссылку на материалы,</t>
  </si>
  <si>
    <t>подтверждающие информацию (например, ссылка на сайт регулирующего органа).</t>
  </si>
  <si>
    <t>водоотведение</t>
  </si>
  <si>
    <t>Расходы на оплату услуг по приему, транспортировке и очистке сточных вод другими организациями</t>
  </si>
  <si>
    <t>2.2.1</t>
  </si>
  <si>
    <t>2.2.2</t>
  </si>
  <si>
    <t>Объем приобретаемой электрической энергии</t>
  </si>
  <si>
    <t>2.10.1</t>
  </si>
  <si>
    <t>2.10.2</t>
  </si>
  <si>
    <t>2.11.1</t>
  </si>
  <si>
    <t>2.11.2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</si>
  <si>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</si>
  <si>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</si>
  <si>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</si>
  <si>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</si>
  <si>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</si>
  <si>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</si>
  <si>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За счет ввода в эксплуатацию (вывода из эксплуатации)</t>
  </si>
  <si>
    <t>4.2</t>
  </si>
  <si>
    <t>Убытки от продажи товаров и услуг по регулируемому виду деятельности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</si>
  <si>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</si>
  <si>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нему**</t>
  </si>
  <si>
    <t>Объем сточных вод, принятых от потребителей оказываемых услуг</t>
  </si>
  <si>
    <t>тыс м3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</si>
  <si>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</si>
  <si>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</si>
  <si>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Удельный расход электроэнергии на водоотведение сточных вод</t>
  </si>
  <si>
    <t>тыс кВт.ч/тыс м3</t>
  </si>
  <si>
    <t>Удельный расход электроэнергии на очистку сточных вод</t>
  </si>
  <si>
    <t>Информация должна соответствовать  бухгалтерской отчетности за отчетный год.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</si>
  <si>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</si>
  <si>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>Приложение 3 к приказу ФСТ России от 15 мая 2013 г. N 129, Форма 3.6</t>
  </si>
  <si>
    <t>Аварийность на канализационных сетях, единиц на километр**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</si>
  <si>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</si>
  <si>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</si>
  <si>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</si>
  <si>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</si>
  <si>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</si>
  <si>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</si>
  <si>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</si>
  <si>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</si>
  <si>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</si>
  <si>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</si>
  <si>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</si>
  <si>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</si>
  <si>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</si>
  <si>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</si>
  <si>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</si>
  <si>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</si>
  <si>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4.3</t>
  </si>
  <si>
    <t>4.4</t>
  </si>
  <si>
    <t>4.5</t>
  </si>
  <si>
    <t>4.6</t>
  </si>
  <si>
    <t>4.7</t>
  </si>
  <si>
    <t>Доля исполненных в срок договоров о подключении (процент общего количества заключенных договоров о подключении), %</t>
  </si>
  <si>
    <t>Средняя продолжительность рассмотрения заявлений о подключении, дней</t>
  </si>
  <si>
    <t>Приложение 2 к приказу ФСТ России от 15 мая 2013 г. N 129, Форма 2.7</t>
  </si>
  <si>
    <t>холодное водоснабжение</t>
  </si>
  <si>
    <t>Расходы на оплату холодной воды, приобретаемой у других организаций для последующей подачи потребителям</t>
  </si>
  <si>
    <t>Объем приобретения электрической энергии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</si>
  <si>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</si>
  <si>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</si>
  <si>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</si>
  <si>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</si>
  <si>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</si>
  <si>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</si>
  <si>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</si>
  <si>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</si>
  <si>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Потери воды в сетях</t>
  </si>
  <si>
    <t>%</t>
  </si>
  <si>
    <t>Удельный расход электроэнергии на подачу воды в сеть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</si>
  <si>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</si>
  <si>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</si>
  <si>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</si>
  <si>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Показатели использования производственных объектов (по объему перекачки) по отношению к пиковому дню отчетного года</t>
  </si>
  <si>
    <t>15.0</t>
  </si>
  <si>
    <t>Добавить объект</t>
  </si>
  <si>
    <t>Приложение 2 к приказу ФСТ России от 15 мая 2013 г. N 129, Форма 2.8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</si>
  <si>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</si>
  <si>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</si>
  <si>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2.0</t>
  </si>
  <si>
    <t>Добавить случаи</t>
  </si>
  <si>
    <t>Доля потребителей, затронутых ограничениями подачи холодной воды, %</t>
  </si>
  <si>
    <t>Общее количество проведенных проб качества воды по следующим показателям:</t>
  </si>
  <si>
    <t>Мутность</t>
  </si>
  <si>
    <t>Цветность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</si>
  <si>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</si>
  <si>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</si>
  <si>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</si>
  <si>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</si>
  <si>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</si>
  <si>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</si>
  <si>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</si>
  <si>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</si>
  <si>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5.2</t>
  </si>
  <si>
    <t>5.3</t>
  </si>
  <si>
    <t>5.3.1</t>
  </si>
  <si>
    <t>5.3.2</t>
  </si>
  <si>
    <t>5.4</t>
  </si>
  <si>
    <t>5.5</t>
  </si>
  <si>
    <t>http://zkx-luzino.do.am/index/bukhgalterskij_balans_za_2014_god/0-163</t>
  </si>
  <si>
    <r>
      <t xml:space="preserve">Информация об основных показателях финансово-хозяйственной деятельности ООО "УК "Лузинское ЖКХ", включая структуру основных производственных затрат по статье "Водоотведение" за 2014 год.
</t>
    </r>
  </si>
  <si>
    <t>Информация об основных потребительских характеристиках регулируемых товаров и услуг ООО "УК Лузинское ЖКХ" по статье "Водоотведение" за 2014 год.</t>
  </si>
  <si>
    <t>не утверждены</t>
  </si>
  <si>
    <t>http://zkx-luzino.do.am/index/informacija_ob_osnovnykh_potrebitelskikh_kharakteristikakh_reguliruemykh_tovarov_i_uslug/0-133</t>
  </si>
  <si>
    <t>Информация об основных показателях финансово-хозяйственной деятельности ООО "УК "Лузинское ЖКХ" по статье "Теплоснабжение" за 2014 год.</t>
  </si>
  <si>
    <t>Информация об основных потребительских характеристиках регулируемых товаров и услуг по статье "Теплоснабжение" ООО "УК "Лузинское ЖКХ" за 2014 год</t>
  </si>
  <si>
    <r>
      <t xml:space="preserve">Информация об основных показателях финансово-хозяйственной деятельности ООО "УК "Лузинское ЖКХ", включая структуру основных производственных затрат по статье "Холодное водоснабжение" за 2014 год.
</t>
    </r>
  </si>
  <si>
    <t>Информация об основных потребительских характеристиках регулируемых товаров и услуг ООО "УК "ЛузинскоеЖКХ" по статье "Холодное водоснабжение" за 2014 год.</t>
  </si>
  <si>
    <t>http://tarif.omskportal.ru/Portal/DownloadPage.aspx?type=15&amp;guid=69e956b8-4726-4500-a89d-c074225e4613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</si>
</sst>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15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sz val="9"/>
      <color indexed="55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22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6" fillId="0" borderId="1" applyBorder="0">
      <alignment horizontal="center" vertical="center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1" fillId="0" borderId="0" xfId="23" applyNumberFormat="1" applyFont="1" applyFill="1" applyAlignment="1" applyProtection="1">
      <alignment horizontal="center" vertical="center" wrapText="1"/>
      <protection/>
    </xf>
    <xf numFmtId="0" fontId="1" fillId="0" borderId="0" xfId="23" applyFont="1" applyFill="1" applyAlignment="1" applyProtection="1">
      <alignment vertical="center" wrapText="1"/>
      <protection/>
    </xf>
    <xf numFmtId="0" fontId="3" fillId="0" borderId="0" xfId="23" applyFont="1" applyFill="1" applyAlignment="1" applyProtection="1">
      <alignment vertical="center" wrapText="1"/>
      <protection/>
    </xf>
    <xf numFmtId="0" fontId="3" fillId="2" borderId="0" xfId="23" applyFont="1" applyFill="1" applyBorder="1" applyAlignment="1" applyProtection="1">
      <alignment vertical="center" wrapText="1"/>
      <protection/>
    </xf>
    <xf numFmtId="0" fontId="3" fillId="2" borderId="0" xfId="23" applyFont="1" applyFill="1" applyBorder="1" applyAlignment="1" applyProtection="1">
      <alignment horizontal="right" vertical="center" wrapText="1"/>
      <protection/>
    </xf>
    <xf numFmtId="0" fontId="3" fillId="2" borderId="0" xfId="23" applyFont="1" applyFill="1" applyBorder="1" applyAlignment="1" applyProtection="1">
      <alignment horizontal="center" vertical="center" wrapText="1"/>
      <protection/>
    </xf>
    <xf numFmtId="0" fontId="6" fillId="2" borderId="0" xfId="23" applyFont="1" applyFill="1" applyBorder="1" applyAlignment="1" applyProtection="1">
      <alignment horizontal="center" vertical="center" wrapText="1"/>
      <protection/>
    </xf>
    <xf numFmtId="0" fontId="3" fillId="2" borderId="2" xfId="23" applyFont="1" applyFill="1" applyBorder="1" applyAlignment="1" applyProtection="1">
      <alignment horizontal="center" vertical="center" wrapText="1"/>
      <protection/>
    </xf>
    <xf numFmtId="0" fontId="3" fillId="0" borderId="2" xfId="19" applyFont="1" applyFill="1" applyBorder="1" applyAlignment="1" applyProtection="1">
      <alignment horizontal="center" vertical="center" wrapText="1"/>
      <protection/>
    </xf>
    <xf numFmtId="0" fontId="3" fillId="0" borderId="3" xfId="19" applyFont="1" applyFill="1" applyBorder="1" applyAlignment="1" applyProtection="1">
      <alignment horizontal="center" vertical="center" wrapText="1"/>
      <protection/>
    </xf>
    <xf numFmtId="0" fontId="7" fillId="0" borderId="4" xfId="20" applyFont="1" applyBorder="1">
      <alignment/>
      <protection/>
    </xf>
    <xf numFmtId="49" fontId="8" fillId="2" borderId="5" xfId="19" applyNumberFormat="1" applyFont="1" applyFill="1" applyBorder="1" applyAlignment="1" applyProtection="1">
      <alignment horizontal="center" vertical="center" wrapText="1"/>
      <protection/>
    </xf>
    <xf numFmtId="0" fontId="7" fillId="0" borderId="0" xfId="20" applyFont="1">
      <alignment/>
      <protection/>
    </xf>
    <xf numFmtId="49" fontId="3" fillId="2" borderId="6" xfId="23" applyNumberFormat="1" applyFont="1" applyFill="1" applyBorder="1" applyAlignment="1" applyProtection="1">
      <alignment horizontal="center" vertical="center" wrapText="1"/>
      <protection/>
    </xf>
    <xf numFmtId="0" fontId="3" fillId="0" borderId="6" xfId="23" applyFont="1" applyFill="1" applyBorder="1" applyAlignment="1" applyProtection="1">
      <alignment horizontal="left" vertical="center" wrapText="1"/>
      <protection/>
    </xf>
    <xf numFmtId="0" fontId="3" fillId="0" borderId="6" xfId="23" applyFont="1" applyFill="1" applyBorder="1" applyAlignment="1" applyProtection="1">
      <alignment horizontal="center" vertical="center" wrapText="1"/>
      <protection/>
    </xf>
    <xf numFmtId="4" fontId="3" fillId="3" borderId="7" xfId="23" applyNumberFormat="1" applyFont="1" applyFill="1" applyBorder="1" applyAlignment="1" applyProtection="1">
      <alignment horizontal="right" vertical="center" wrapText="1"/>
      <protection/>
    </xf>
    <xf numFmtId="4" fontId="1" fillId="0" borderId="7" xfId="23" applyNumberFormat="1" applyFont="1" applyFill="1" applyBorder="1" applyAlignment="1" applyProtection="1">
      <alignment horizontal="right" vertical="center" wrapText="1"/>
      <protection/>
    </xf>
    <xf numFmtId="0" fontId="9" fillId="0" borderId="0" xfId="23" applyFont="1" applyFill="1" applyAlignment="1" applyProtection="1">
      <alignment horizontal="center" vertical="center" wrapText="1"/>
      <protection/>
    </xf>
    <xf numFmtId="49" fontId="0" fillId="2" borderId="6" xfId="23" applyNumberFormat="1" applyFont="1" applyFill="1" applyBorder="1" applyAlignment="1" applyProtection="1">
      <alignment horizontal="center" vertical="center" wrapText="1"/>
      <protection/>
    </xf>
    <xf numFmtId="49" fontId="0" fillId="4" borderId="6" xfId="23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6" xfId="23" applyFont="1" applyFill="1" applyBorder="1" applyAlignment="1" applyProtection="1">
      <alignment horizontal="center" vertical="center" wrapText="1"/>
      <protection/>
    </xf>
    <xf numFmtId="4" fontId="3" fillId="4" borderId="7" xfId="23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20" applyBorder="1">
      <alignment/>
      <protection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5" borderId="7" xfId="0" applyFont="1" applyFill="1" applyBorder="1" applyAlignment="1" applyProtection="1">
      <alignment horizontal="center" vertical="center"/>
      <protection/>
    </xf>
    <xf numFmtId="0" fontId="10" fillId="5" borderId="8" xfId="0" applyFont="1" applyFill="1" applyBorder="1" applyAlignment="1" applyProtection="1">
      <alignment horizontal="left" vertical="center" indent="1"/>
      <protection/>
    </xf>
    <xf numFmtId="0" fontId="10" fillId="5" borderId="8" xfId="0" applyFont="1" applyFill="1" applyBorder="1" applyAlignment="1" applyProtection="1">
      <alignment horizontal="left" vertical="center"/>
      <protection/>
    </xf>
    <xf numFmtId="0" fontId="10" fillId="5" borderId="8" xfId="0" applyFont="1" applyFill="1" applyBorder="1" applyAlignment="1" applyProtection="1">
      <alignment horizontal="right" vertical="center"/>
      <protection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6" xfId="23" applyFont="1" applyFill="1" applyBorder="1" applyAlignment="1" applyProtection="1">
      <alignment horizontal="left" vertical="center" wrapText="1" indent="1"/>
      <protection/>
    </xf>
    <xf numFmtId="4" fontId="3" fillId="4" borderId="9" xfId="23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21" applyFont="1" applyBorder="1" applyAlignment="1" applyProtection="1">
      <alignment vertical="center" wrapText="1"/>
      <protection/>
    </xf>
    <xf numFmtId="14" fontId="3" fillId="2" borderId="6" xfId="23" applyNumberFormat="1" applyFont="1" applyFill="1" applyBorder="1" applyAlignment="1" applyProtection="1">
      <alignment horizontal="center" vertical="center" wrapText="1"/>
      <protection/>
    </xf>
    <xf numFmtId="0" fontId="10" fillId="5" borderId="8" xfId="0" applyFont="1" applyFill="1" applyBorder="1" applyAlignment="1" applyProtection="1">
      <alignment horizontal="left" vertical="center" indent="2"/>
      <protection/>
    </xf>
    <xf numFmtId="0" fontId="3" fillId="0" borderId="6" xfId="23" applyFont="1" applyFill="1" applyBorder="1" applyAlignment="1" applyProtection="1">
      <alignment horizontal="left" vertical="center" wrapText="1" indent="2"/>
      <protection/>
    </xf>
    <xf numFmtId="180" fontId="3" fillId="4" borderId="9" xfId="23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23" applyFont="1" applyFill="1" applyBorder="1" applyAlignment="1" applyProtection="1">
      <alignment horizontal="left" vertical="center" wrapText="1" indent="1"/>
      <protection/>
    </xf>
    <xf numFmtId="49" fontId="3" fillId="6" borderId="6" xfId="22" applyNumberFormat="1" applyFont="1" applyFill="1" applyBorder="1" applyAlignment="1" applyProtection="1">
      <alignment horizontal="center" vertical="center" wrapText="1"/>
      <protection/>
    </xf>
    <xf numFmtId="180" fontId="3" fillId="3" borderId="7" xfId="23" applyNumberFormat="1" applyFont="1" applyFill="1" applyBorder="1" applyAlignment="1" applyProtection="1">
      <alignment horizontal="right" vertical="center" wrapText="1"/>
      <protection/>
    </xf>
    <xf numFmtId="180" fontId="0" fillId="4" borderId="7" xfId="23" applyNumberFormat="1" applyFont="1" applyFill="1" applyBorder="1" applyAlignment="1" applyProtection="1">
      <alignment horizontal="right" vertical="center" wrapText="1"/>
      <protection locked="0"/>
    </xf>
    <xf numFmtId="49" fontId="3" fillId="7" borderId="7" xfId="2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3" applyFont="1" applyFill="1" applyAlignment="1" applyProtection="1">
      <alignment horizontal="right" vertical="center" wrapText="1"/>
      <protection/>
    </xf>
    <xf numFmtId="0" fontId="3" fillId="0" borderId="0" xfId="23" applyFont="1" applyFill="1" applyAlignment="1" applyProtection="1">
      <alignment horizontal="left" vertical="center" wrapText="1"/>
      <protection/>
    </xf>
    <xf numFmtId="0" fontId="3" fillId="2" borderId="10" xfId="23" applyFont="1" applyFill="1" applyBorder="1" applyAlignment="1" applyProtection="1">
      <alignment horizontal="center" vertical="center" wrapText="1"/>
      <protection/>
    </xf>
    <xf numFmtId="0" fontId="3" fillId="0" borderId="11" xfId="19" applyFont="1" applyFill="1" applyBorder="1" applyAlignment="1" applyProtection="1">
      <alignment horizontal="center" vertical="center" wrapText="1"/>
      <protection/>
    </xf>
    <xf numFmtId="0" fontId="3" fillId="0" borderId="4" xfId="23" applyFont="1" applyFill="1" applyBorder="1" applyAlignment="1" applyProtection="1">
      <alignment vertical="center" wrapText="1"/>
      <protection/>
    </xf>
    <xf numFmtId="4" fontId="0" fillId="4" borderId="9" xfId="23" applyNumberFormat="1" applyFont="1" applyFill="1" applyBorder="1" applyAlignment="1" applyProtection="1">
      <alignment horizontal="right" vertical="center" wrapText="1"/>
      <protection locked="0"/>
    </xf>
    <xf numFmtId="9" fontId="6" fillId="2" borderId="6" xfId="0" applyNumberFormat="1" applyFont="1" applyFill="1" applyBorder="1" applyAlignment="1" applyProtection="1">
      <alignment horizontal="center" vertical="center" wrapText="1"/>
      <protection/>
    </xf>
    <xf numFmtId="49" fontId="11" fillId="7" borderId="6" xfId="1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1" applyFont="1" applyFill="1" applyBorder="1" applyAlignment="1" applyProtection="1">
      <alignment horizontal="right"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0" fillId="0" borderId="0" xfId="23" applyFont="1" applyFill="1" applyAlignment="1" applyProtection="1">
      <alignment vertical="center"/>
      <protection/>
    </xf>
    <xf numFmtId="49" fontId="12" fillId="0" borderId="0" xfId="23" applyNumberFormat="1" applyFont="1" applyFill="1" applyAlignment="1" applyProtection="1">
      <alignment horizontal="center" vertical="center" wrapText="1"/>
      <protection/>
    </xf>
    <xf numFmtId="0" fontId="12" fillId="0" borderId="0" xfId="23" applyFont="1" applyFill="1" applyAlignment="1" applyProtection="1">
      <alignment vertical="center" wrapText="1"/>
      <protection/>
    </xf>
    <xf numFmtId="0" fontId="6" fillId="2" borderId="0" xfId="23" applyFont="1" applyFill="1" applyBorder="1" applyAlignment="1" applyProtection="1">
      <alignment vertical="center" wrapText="1"/>
      <protection/>
    </xf>
    <xf numFmtId="0" fontId="6" fillId="0" borderId="0" xfId="23" applyFont="1" applyFill="1" applyAlignment="1" applyProtection="1">
      <alignment vertical="center" wrapText="1"/>
      <protection/>
    </xf>
    <xf numFmtId="0" fontId="14" fillId="2" borderId="0" xfId="23" applyFont="1" applyFill="1" applyBorder="1" applyAlignment="1" applyProtection="1">
      <alignment horizontal="right" vertical="center"/>
      <protection/>
    </xf>
    <xf numFmtId="0" fontId="3" fillId="2" borderId="12" xfId="23" applyFont="1" applyFill="1" applyBorder="1" applyAlignment="1" applyProtection="1">
      <alignment horizontal="center" vertical="center" wrapText="1"/>
      <protection/>
    </xf>
    <xf numFmtId="0" fontId="3" fillId="0" borderId="12" xfId="19" applyFont="1" applyFill="1" applyBorder="1" applyAlignment="1" applyProtection="1">
      <alignment horizontal="center" vertical="center" wrapText="1"/>
      <protection/>
    </xf>
    <xf numFmtId="49" fontId="8" fillId="2" borderId="13" xfId="19" applyNumberFormat="1" applyFont="1" applyFill="1" applyBorder="1" applyAlignment="1" applyProtection="1">
      <alignment horizontal="center" vertical="center" wrapText="1"/>
      <protection/>
    </xf>
    <xf numFmtId="0" fontId="3" fillId="0" borderId="6" xfId="23" applyFont="1" applyFill="1" applyBorder="1" applyAlignment="1" applyProtection="1">
      <alignment horizontal="center" vertical="center" wrapText="1"/>
      <protection/>
    </xf>
    <xf numFmtId="4" fontId="3" fillId="3" borderId="6" xfId="23" applyNumberFormat="1" applyFont="1" applyFill="1" applyBorder="1" applyAlignment="1" applyProtection="1">
      <alignment horizontal="right" vertical="center" wrapText="1"/>
      <protection/>
    </xf>
    <xf numFmtId="4" fontId="1" fillId="0" borderId="6" xfId="23" applyNumberFormat="1" applyFont="1" applyFill="1" applyBorder="1" applyAlignment="1" applyProtection="1">
      <alignment horizontal="right" vertical="center" wrapText="1"/>
      <protection/>
    </xf>
    <xf numFmtId="4" fontId="3" fillId="4" borderId="6" xfId="23" applyNumberFormat="1" applyFont="1" applyFill="1" applyBorder="1" applyAlignment="1" applyProtection="1">
      <alignment horizontal="right" vertical="center" wrapText="1"/>
      <protection locked="0"/>
    </xf>
    <xf numFmtId="0" fontId="10" fillId="5" borderId="14" xfId="0" applyFont="1" applyFill="1" applyBorder="1" applyAlignment="1" applyProtection="1">
      <alignment horizontal="right" vertical="center"/>
      <protection/>
    </xf>
    <xf numFmtId="0" fontId="3" fillId="0" borderId="6" xfId="23" applyFont="1" applyFill="1" applyBorder="1" applyAlignment="1" applyProtection="1">
      <alignment horizontal="left" vertical="center" wrapText="1" indent="1"/>
      <protection/>
    </xf>
    <xf numFmtId="0" fontId="3" fillId="0" borderId="6" xfId="23" applyFont="1" applyFill="1" applyBorder="1" applyAlignment="1" applyProtection="1">
      <alignment horizontal="left" vertical="center" wrapText="1" indent="2"/>
      <protection/>
    </xf>
    <xf numFmtId="180" fontId="3" fillId="4" borderId="6" xfId="23" applyNumberFormat="1" applyFont="1" applyFill="1" applyBorder="1" applyAlignment="1" applyProtection="1">
      <alignment horizontal="right" vertical="center" wrapText="1"/>
      <protection locked="0"/>
    </xf>
    <xf numFmtId="49" fontId="3" fillId="6" borderId="6" xfId="22" applyNumberFormat="1" applyFont="1" applyFill="1" applyBorder="1" applyAlignment="1" applyProtection="1">
      <alignment horizontal="center" vertical="center" wrapText="1"/>
      <protection/>
    </xf>
    <xf numFmtId="0" fontId="1" fillId="2" borderId="6" xfId="23" applyFont="1" applyFill="1" applyBorder="1" applyAlignment="1" applyProtection="1">
      <alignment horizontal="center" vertical="center" wrapText="1"/>
      <protection/>
    </xf>
    <xf numFmtId="180" fontId="1" fillId="2" borderId="6" xfId="23" applyNumberFormat="1" applyFont="1" applyFill="1" applyBorder="1" applyAlignment="1" applyProtection="1">
      <alignment horizontal="right" vertical="center" wrapText="1"/>
      <protection locked="0"/>
    </xf>
    <xf numFmtId="0" fontId="3" fillId="2" borderId="6" xfId="23" applyNumberFormat="1" applyFont="1" applyFill="1" applyBorder="1" applyAlignment="1" applyProtection="1">
      <alignment horizontal="center" vertical="center" wrapText="1"/>
      <protection/>
    </xf>
    <xf numFmtId="49" fontId="3" fillId="7" borderId="6" xfId="23" applyNumberFormat="1" applyFont="1" applyFill="1" applyBorder="1" applyAlignment="1" applyProtection="1">
      <alignment horizontal="left" vertical="center" wrapText="1"/>
      <protection locked="0"/>
    </xf>
    <xf numFmtId="0" fontId="3" fillId="0" borderId="8" xfId="23" applyFont="1" applyFill="1" applyBorder="1" applyAlignment="1" applyProtection="1">
      <alignment vertical="center" wrapText="1"/>
      <protection/>
    </xf>
    <xf numFmtId="0" fontId="3" fillId="0" borderId="15" xfId="23" applyFont="1" applyFill="1" applyBorder="1" applyAlignment="1" applyProtection="1">
      <alignment vertical="center" wrapText="1"/>
      <protection/>
    </xf>
    <xf numFmtId="0" fontId="3" fillId="0" borderId="0" xfId="23" applyFont="1" applyFill="1" applyAlignment="1" applyProtection="1">
      <alignment horizontal="right" vertical="top" wrapText="1"/>
      <protection/>
    </xf>
    <xf numFmtId="4" fontId="3" fillId="4" borderId="16" xfId="23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3" applyFont="1" applyFill="1" applyBorder="1" applyAlignment="1" applyProtection="1">
      <alignment vertical="center" wrapText="1"/>
      <protection/>
    </xf>
    <xf numFmtId="3" fontId="3" fillId="4" borderId="6" xfId="23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3" applyFont="1" applyFill="1" applyAlignment="1" applyProtection="1">
      <alignment horizontal="left" vertical="center"/>
      <protection/>
    </xf>
    <xf numFmtId="0" fontId="7" fillId="0" borderId="17" xfId="20" applyFont="1" applyBorder="1">
      <alignment/>
      <protection/>
    </xf>
    <xf numFmtId="4" fontId="3" fillId="4" borderId="6" xfId="23" applyNumberFormat="1" applyFont="1" applyFill="1" applyBorder="1" applyAlignment="1" applyProtection="1">
      <alignment horizontal="right" vertical="center" wrapText="1"/>
      <protection locked="0"/>
    </xf>
    <xf numFmtId="180" fontId="3" fillId="3" borderId="6" xfId="23" applyNumberFormat="1" applyFont="1" applyFill="1" applyBorder="1" applyAlignment="1" applyProtection="1">
      <alignment horizontal="right" vertical="center" wrapText="1"/>
      <protection/>
    </xf>
    <xf numFmtId="49" fontId="8" fillId="2" borderId="18" xfId="19" applyNumberFormat="1" applyFont="1" applyFill="1" applyBorder="1" applyAlignment="1" applyProtection="1">
      <alignment horizontal="center" vertical="center" wrapText="1"/>
      <protection/>
    </xf>
    <xf numFmtId="3" fontId="3" fillId="3" borderId="6" xfId="23" applyNumberFormat="1" applyFont="1" applyFill="1" applyBorder="1" applyAlignment="1" applyProtection="1">
      <alignment horizontal="right" vertical="center" wrapText="1"/>
      <protection/>
    </xf>
    <xf numFmtId="4" fontId="3" fillId="0" borderId="6" xfId="23" applyNumberFormat="1" applyFont="1" applyFill="1" applyBorder="1" applyAlignment="1" applyProtection="1">
      <alignment horizontal="right" vertical="center" wrapText="1"/>
      <protection/>
    </xf>
    <xf numFmtId="0" fontId="13" fillId="0" borderId="19" xfId="24" applyFont="1" applyBorder="1" applyAlignment="1">
      <alignment horizontal="center" vertical="center" wrapText="1"/>
      <protection/>
    </xf>
    <xf numFmtId="0" fontId="3" fillId="0" borderId="20" xfId="18" applyFont="1" applyFill="1" applyBorder="1" applyAlignment="1" applyProtection="1">
      <alignment horizontal="center" vertical="center" wrapText="1"/>
      <protection/>
    </xf>
    <xf numFmtId="0" fontId="3" fillId="0" borderId="0" xfId="23" applyFont="1" applyFill="1" applyAlignment="1" applyProtection="1">
      <alignment horizontal="left" vertical="center" wrapText="1"/>
      <protection/>
    </xf>
    <xf numFmtId="0" fontId="6" fillId="0" borderId="20" xfId="18" applyFont="1" applyFill="1" applyBorder="1" applyAlignment="1" applyProtection="1">
      <alignment horizontal="center" vertical="center" wrapText="1"/>
      <protection/>
    </xf>
    <xf numFmtId="0" fontId="3" fillId="0" borderId="0" xfId="23" applyFont="1" applyFill="1" applyAlignment="1" applyProtection="1">
      <alignment horizontal="justify" vertical="top" wrapText="1"/>
      <protection/>
    </xf>
    <xf numFmtId="0" fontId="3" fillId="0" borderId="0" xfId="23" applyFont="1" applyFill="1" applyAlignment="1" applyProtection="1">
      <alignment horizontal="justify" vertical="center" wrapText="1"/>
      <protection/>
    </xf>
    <xf numFmtId="0" fontId="3" fillId="0" borderId="13" xfId="18" applyFont="1" applyFill="1" applyBorder="1" applyAlignment="1" applyProtection="1">
      <alignment horizontal="center" vertical="center" wrapText="1"/>
      <protection/>
    </xf>
    <xf numFmtId="49" fontId="0" fillId="7" borderId="9" xfId="23" applyNumberFormat="1" applyFont="1" applyFill="1" applyBorder="1" applyAlignment="1" applyProtection="1">
      <alignment horizontal="right" vertical="center" wrapText="1"/>
      <protection locked="0"/>
    </xf>
    <xf numFmtId="49" fontId="11" fillId="4" borderId="6" xfId="15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24" applyFont="1" applyBorder="1" applyAlignment="1">
      <alignment horizontal="center" vertical="center" wrapText="1"/>
      <protection/>
    </xf>
  </cellXfs>
  <cellStyles count="14">
    <cellStyle name="Normal" xfId="0"/>
    <cellStyle name="Hyperlink" xfId="15"/>
    <cellStyle name="Currency" xfId="16"/>
    <cellStyle name="Currency [0]" xfId="17"/>
    <cellStyle name="Заголовок" xfId="18"/>
    <cellStyle name="ЗаголовокСтолбца" xfId="19"/>
    <cellStyle name="Обычный 12" xfId="20"/>
    <cellStyle name="Обычный_Forma_5_Книга2" xfId="21"/>
    <cellStyle name="Обычный_ЖКУ_проект3" xfId="22"/>
    <cellStyle name="Обычный_Мониторинг инвестиций" xfId="23"/>
    <cellStyle name="Обычный_Шаблон по источникам для Модуля Реестр (2)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IAS\2015\&#1075;&#1086;&#1076;\JKH.OPEN.INFO.BALANCE.WA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IAS\2015\&#1075;&#1086;&#1076;\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ООО "УК "Лузинское ЖКХ"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7">
          <cell r="F7" t="str">
            <v>Омская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68"/>
  <sheetViews>
    <sheetView workbookViewId="0" topLeftCell="C4">
      <selection activeCell="E16" sqref="E16"/>
    </sheetView>
  </sheetViews>
  <sheetFormatPr defaultColWidth="10.57421875" defaultRowHeight="12.75"/>
  <cols>
    <col min="1" max="1" width="9.140625" style="1" hidden="1" customWidth="1"/>
    <col min="2" max="2" width="9.140625" style="2" hidden="1" customWidth="1"/>
    <col min="3" max="3" width="3.7109375" style="3" customWidth="1"/>
    <col min="4" max="4" width="7.7109375" style="3" customWidth="1"/>
    <col min="5" max="5" width="54.57421875" style="3" customWidth="1"/>
    <col min="6" max="6" width="16.00390625" style="3" customWidth="1"/>
    <col min="7" max="7" width="20.8515625" style="3" customWidth="1"/>
    <col min="8" max="8" width="3.7109375" style="3" customWidth="1"/>
    <col min="9" max="16384" width="10.57421875" style="3" customWidth="1"/>
  </cols>
  <sheetData>
    <row r="1" ht="11.25" hidden="1"/>
    <row r="2" ht="11.25" hidden="1"/>
    <row r="3" ht="11.25" hidden="1"/>
    <row r="4" spans="3:7" ht="3" customHeight="1">
      <c r="C4" s="4"/>
      <c r="D4" s="4"/>
      <c r="E4" s="4"/>
      <c r="F4" s="4"/>
      <c r="G4" s="5"/>
    </row>
    <row r="5" spans="3:7" ht="41.25" customHeight="1">
      <c r="C5" s="4"/>
      <c r="D5" s="91" t="s">
        <v>234</v>
      </c>
      <c r="E5" s="91"/>
      <c r="F5" s="91"/>
      <c r="G5" s="91"/>
    </row>
    <row r="6" spans="3:7" ht="12.75" customHeight="1">
      <c r="C6" s="4"/>
      <c r="D6" s="92" t="str">
        <f>IF(org=0,"Не определено",org)</f>
        <v>ООО "УК "Лузинское ЖКХ"</v>
      </c>
      <c r="E6" s="92"/>
      <c r="F6" s="92"/>
      <c r="G6" s="92"/>
    </row>
    <row r="7" spans="3:7" ht="3" customHeight="1">
      <c r="C7" s="4"/>
      <c r="D7" s="4"/>
      <c r="E7" s="6"/>
      <c r="F7" s="6"/>
      <c r="G7" s="7"/>
    </row>
    <row r="8" spans="4:8" ht="23.25" thickBot="1">
      <c r="D8" s="8" t="s">
        <v>0</v>
      </c>
      <c r="E8" s="9" t="s">
        <v>1</v>
      </c>
      <c r="F8" s="10" t="s">
        <v>2</v>
      </c>
      <c r="G8" s="10" t="s">
        <v>3</v>
      </c>
      <c r="H8" s="11"/>
    </row>
    <row r="9" spans="4:8" ht="12" thickTop="1">
      <c r="D9" s="12" t="s">
        <v>4</v>
      </c>
      <c r="E9" s="12" t="s">
        <v>5</v>
      </c>
      <c r="F9" s="12" t="s">
        <v>6</v>
      </c>
      <c r="G9" s="12" t="s">
        <v>7</v>
      </c>
      <c r="H9" s="13"/>
    </row>
    <row r="10" spans="4:8" ht="22.5">
      <c r="D10" s="14" t="s">
        <v>4</v>
      </c>
      <c r="E10" s="15" t="s">
        <v>8</v>
      </c>
      <c r="F10" s="16" t="s">
        <v>9</v>
      </c>
      <c r="G10" s="17">
        <f>SUM(G11:G13)</f>
        <v>69569.47</v>
      </c>
      <c r="H10" s="11"/>
    </row>
    <row r="11" spans="4:8" ht="11.25" hidden="1">
      <c r="D11" s="14" t="s">
        <v>10</v>
      </c>
      <c r="E11" s="18"/>
      <c r="F11" s="18"/>
      <c r="G11" s="18"/>
      <c r="H11" s="11"/>
    </row>
    <row r="12" spans="3:8" ht="15">
      <c r="C12" s="19"/>
      <c r="D12" s="20" t="s">
        <v>11</v>
      </c>
      <c r="E12" s="21" t="s">
        <v>12</v>
      </c>
      <c r="F12" s="22" t="s">
        <v>9</v>
      </c>
      <c r="G12" s="23">
        <v>69569.47</v>
      </c>
      <c r="H12" s="24"/>
    </row>
    <row r="13" spans="1:8" s="33" customFormat="1" ht="15" customHeight="1">
      <c r="A13" s="25"/>
      <c r="B13" s="26"/>
      <c r="C13" s="27"/>
      <c r="D13" s="28"/>
      <c r="E13" s="29" t="s">
        <v>13</v>
      </c>
      <c r="F13" s="30"/>
      <c r="G13" s="31"/>
      <c r="H13" s="32"/>
    </row>
    <row r="14" spans="4:8" ht="22.5">
      <c r="D14" s="14" t="s">
        <v>5</v>
      </c>
      <c r="E14" s="15" t="s">
        <v>14</v>
      </c>
      <c r="F14" s="16" t="s">
        <v>9</v>
      </c>
      <c r="G14" s="17">
        <f>SUM(G15:G16)+G19+SUM(G22:G30)+G33+G36+G38</f>
        <v>76584.17</v>
      </c>
      <c r="H14" s="11"/>
    </row>
    <row r="15" spans="4:8" ht="22.5">
      <c r="D15" s="14" t="s">
        <v>15</v>
      </c>
      <c r="E15" s="34" t="s">
        <v>16</v>
      </c>
      <c r="F15" s="16" t="s">
        <v>9</v>
      </c>
      <c r="G15" s="35">
        <v>61814.89</v>
      </c>
      <c r="H15" s="36"/>
    </row>
    <row r="16" spans="4:8" ht="15" customHeight="1">
      <c r="D16" s="14" t="s">
        <v>17</v>
      </c>
      <c r="E16" s="34" t="s">
        <v>18</v>
      </c>
      <c r="F16" s="16" t="s">
        <v>9</v>
      </c>
      <c r="G16" s="17">
        <f>SUMIF(flagSum_List02_2,"p",G17:G18)</f>
        <v>0</v>
      </c>
      <c r="H16" s="11"/>
    </row>
    <row r="17" spans="1:8" ht="11.25" hidden="1">
      <c r="A17" s="1" t="s">
        <v>19</v>
      </c>
      <c r="D17" s="37" t="str">
        <f>A17</f>
        <v>2.2.0</v>
      </c>
      <c r="E17" s="18"/>
      <c r="F17" s="18"/>
      <c r="G17" s="18"/>
      <c r="H17" s="11"/>
    </row>
    <row r="18" spans="4:8" ht="15" customHeight="1">
      <c r="D18" s="28"/>
      <c r="E18" s="38" t="s">
        <v>20</v>
      </c>
      <c r="F18" s="30"/>
      <c r="G18" s="31"/>
      <c r="H18" s="11"/>
    </row>
    <row r="19" spans="4:8" ht="22.5">
      <c r="D19" s="14" t="s">
        <v>21</v>
      </c>
      <c r="E19" s="34" t="s">
        <v>22</v>
      </c>
      <c r="F19" s="16" t="s">
        <v>9</v>
      </c>
      <c r="G19" s="35">
        <v>2473.95</v>
      </c>
      <c r="H19" s="36"/>
    </row>
    <row r="20" spans="4:8" ht="22.5">
      <c r="D20" s="14" t="s">
        <v>23</v>
      </c>
      <c r="E20" s="39" t="s">
        <v>24</v>
      </c>
      <c r="F20" s="16" t="s">
        <v>25</v>
      </c>
      <c r="G20" s="35">
        <f>G19/G21</f>
        <v>2.316497654428495</v>
      </c>
      <c r="H20" s="11"/>
    </row>
    <row r="21" spans="4:8" ht="15" customHeight="1">
      <c r="D21" s="14" t="s">
        <v>26</v>
      </c>
      <c r="E21" s="39" t="s">
        <v>27</v>
      </c>
      <c r="F21" s="16" t="s">
        <v>28</v>
      </c>
      <c r="G21" s="40">
        <v>1067.97</v>
      </c>
      <c r="H21" s="11"/>
    </row>
    <row r="22" spans="4:8" ht="22.5">
      <c r="D22" s="14" t="s">
        <v>29</v>
      </c>
      <c r="E22" s="34" t="s">
        <v>30</v>
      </c>
      <c r="F22" s="16" t="s">
        <v>9</v>
      </c>
      <c r="G22" s="35">
        <v>0</v>
      </c>
      <c r="H22" s="11"/>
    </row>
    <row r="23" spans="4:8" ht="25.5">
      <c r="D23" s="14" t="s">
        <v>31</v>
      </c>
      <c r="E23" s="41" t="s">
        <v>32</v>
      </c>
      <c r="F23" s="16" t="s">
        <v>9</v>
      </c>
      <c r="G23" s="35">
        <v>0</v>
      </c>
      <c r="H23" s="11"/>
    </row>
    <row r="24" spans="4:8" ht="22.5">
      <c r="D24" s="14" t="s">
        <v>33</v>
      </c>
      <c r="E24" s="34" t="s">
        <v>34</v>
      </c>
      <c r="F24" s="16" t="s">
        <v>9</v>
      </c>
      <c r="G24" s="35">
        <v>2063.12</v>
      </c>
      <c r="H24" s="11"/>
    </row>
    <row r="25" spans="4:8" ht="22.5">
      <c r="D25" s="14" t="s">
        <v>35</v>
      </c>
      <c r="E25" s="34" t="s">
        <v>36</v>
      </c>
      <c r="F25" s="16" t="s">
        <v>9</v>
      </c>
      <c r="G25" s="35">
        <v>575.05</v>
      </c>
      <c r="H25" s="11"/>
    </row>
    <row r="26" spans="4:8" ht="22.5">
      <c r="D26" s="14" t="s">
        <v>37</v>
      </c>
      <c r="E26" s="34" t="s">
        <v>38</v>
      </c>
      <c r="F26" s="16" t="s">
        <v>9</v>
      </c>
      <c r="G26" s="35">
        <v>0</v>
      </c>
      <c r="H26" s="36"/>
    </row>
    <row r="27" spans="4:8" ht="22.5">
      <c r="D27" s="14" t="s">
        <v>39</v>
      </c>
      <c r="E27" s="34" t="s">
        <v>40</v>
      </c>
      <c r="F27" s="16" t="s">
        <v>9</v>
      </c>
      <c r="G27" s="35">
        <v>0</v>
      </c>
      <c r="H27" s="36"/>
    </row>
    <row r="28" spans="4:8" ht="22.5">
      <c r="D28" s="14" t="s">
        <v>41</v>
      </c>
      <c r="E28" s="34" t="s">
        <v>42</v>
      </c>
      <c r="F28" s="16" t="s">
        <v>9</v>
      </c>
      <c r="G28" s="35">
        <v>15.05</v>
      </c>
      <c r="H28" s="36"/>
    </row>
    <row r="29" spans="4:8" ht="25.5">
      <c r="D29" s="14" t="s">
        <v>43</v>
      </c>
      <c r="E29" s="41" t="s">
        <v>44</v>
      </c>
      <c r="F29" s="16" t="s">
        <v>9</v>
      </c>
      <c r="G29" s="35">
        <v>263.847</v>
      </c>
      <c r="H29" s="36"/>
    </row>
    <row r="30" spans="4:8" ht="22.5">
      <c r="D30" s="14" t="s">
        <v>45</v>
      </c>
      <c r="E30" s="34" t="s">
        <v>46</v>
      </c>
      <c r="F30" s="16" t="s">
        <v>9</v>
      </c>
      <c r="G30" s="35">
        <f>351.67-263.847+1184.54+1.32</f>
        <v>1273.683</v>
      </c>
      <c r="H30" s="11"/>
    </row>
    <row r="31" spans="4:8" ht="15" customHeight="1">
      <c r="D31" s="14" t="s">
        <v>47</v>
      </c>
      <c r="E31" s="39" t="s">
        <v>48</v>
      </c>
      <c r="F31" s="16" t="s">
        <v>9</v>
      </c>
      <c r="G31" s="35">
        <v>1184.54</v>
      </c>
      <c r="H31" s="36"/>
    </row>
    <row r="32" spans="4:8" ht="15" customHeight="1">
      <c r="D32" s="14" t="s">
        <v>49</v>
      </c>
      <c r="E32" s="39" t="s">
        <v>50</v>
      </c>
      <c r="F32" s="16" t="s">
        <v>9</v>
      </c>
      <c r="G32" s="35">
        <v>0</v>
      </c>
      <c r="H32" s="36"/>
    </row>
    <row r="33" spans="4:8" ht="22.5">
      <c r="D33" s="14" t="s">
        <v>51</v>
      </c>
      <c r="E33" s="34" t="s">
        <v>52</v>
      </c>
      <c r="F33" s="16" t="s">
        <v>9</v>
      </c>
      <c r="G33" s="35">
        <v>8104.58</v>
      </c>
      <c r="H33" s="11"/>
    </row>
    <row r="34" spans="4:8" ht="15" customHeight="1">
      <c r="D34" s="14" t="s">
        <v>53</v>
      </c>
      <c r="E34" s="39" t="s">
        <v>48</v>
      </c>
      <c r="F34" s="16" t="s">
        <v>9</v>
      </c>
      <c r="G34" s="35">
        <v>0</v>
      </c>
      <c r="H34" s="36"/>
    </row>
    <row r="35" spans="4:8" ht="15" customHeight="1">
      <c r="D35" s="14" t="s">
        <v>54</v>
      </c>
      <c r="E35" s="39" t="s">
        <v>50</v>
      </c>
      <c r="F35" s="16" t="s">
        <v>9</v>
      </c>
      <c r="G35" s="35">
        <v>0</v>
      </c>
      <c r="H35" s="36"/>
    </row>
    <row r="36" spans="4:8" ht="22.5">
      <c r="D36" s="14" t="s">
        <v>55</v>
      </c>
      <c r="E36" s="34" t="s">
        <v>56</v>
      </c>
      <c r="F36" s="16" t="s">
        <v>9</v>
      </c>
      <c r="G36" s="35">
        <v>0</v>
      </c>
      <c r="H36" s="36"/>
    </row>
    <row r="37" spans="4:8" ht="45">
      <c r="D37" s="14" t="s">
        <v>57</v>
      </c>
      <c r="E37" s="39" t="s">
        <v>58</v>
      </c>
      <c r="F37" s="16" t="s">
        <v>59</v>
      </c>
      <c r="G37" s="42" t="s">
        <v>60</v>
      </c>
      <c r="H37" s="36"/>
    </row>
    <row r="38" spans="4:8" ht="33.75">
      <c r="D38" s="14" t="s">
        <v>61</v>
      </c>
      <c r="E38" s="34" t="s">
        <v>62</v>
      </c>
      <c r="F38" s="16" t="s">
        <v>9</v>
      </c>
      <c r="G38" s="17">
        <f>SUM(G39:G40)</f>
        <v>0</v>
      </c>
      <c r="H38" s="36"/>
    </row>
    <row r="39" spans="4:8" ht="11.25" hidden="1">
      <c r="D39" s="14" t="s">
        <v>63</v>
      </c>
      <c r="E39" s="18"/>
      <c r="F39" s="18"/>
      <c r="G39" s="18"/>
      <c r="H39" s="11"/>
    </row>
    <row r="40" spans="4:8" ht="15" customHeight="1">
      <c r="D40" s="28"/>
      <c r="E40" s="38" t="s">
        <v>64</v>
      </c>
      <c r="F40" s="30"/>
      <c r="G40" s="31"/>
      <c r="H40" s="11"/>
    </row>
    <row r="41" spans="4:8" ht="22.5">
      <c r="D41" s="14" t="s">
        <v>6</v>
      </c>
      <c r="E41" s="15" t="s">
        <v>65</v>
      </c>
      <c r="F41" s="16" t="s">
        <v>9</v>
      </c>
      <c r="G41" s="35">
        <v>-7014.71</v>
      </c>
      <c r="H41" s="36"/>
    </row>
    <row r="42" spans="4:8" ht="22.5">
      <c r="D42" s="14" t="s">
        <v>7</v>
      </c>
      <c r="E42" s="15" t="s">
        <v>66</v>
      </c>
      <c r="F42" s="16" t="s">
        <v>9</v>
      </c>
      <c r="G42" s="35">
        <f>List02_p4</f>
        <v>-7014.71</v>
      </c>
      <c r="H42" s="11"/>
    </row>
    <row r="43" spans="4:8" ht="33.75">
      <c r="D43" s="14" t="s">
        <v>67</v>
      </c>
      <c r="E43" s="34" t="s">
        <v>68</v>
      </c>
      <c r="F43" s="16" t="s">
        <v>9</v>
      </c>
      <c r="G43" s="35">
        <v>0</v>
      </c>
      <c r="H43" s="11"/>
    </row>
    <row r="44" spans="4:8" ht="33.75">
      <c r="D44" s="14" t="s">
        <v>69</v>
      </c>
      <c r="E44" s="15" t="s">
        <v>70</v>
      </c>
      <c r="F44" s="16" t="s">
        <v>9</v>
      </c>
      <c r="G44" s="35">
        <v>0</v>
      </c>
      <c r="H44" s="11"/>
    </row>
    <row r="45" spans="4:8" ht="15" customHeight="1">
      <c r="D45" s="14" t="s">
        <v>71</v>
      </c>
      <c r="E45" s="34" t="s">
        <v>72</v>
      </c>
      <c r="F45" s="16" t="s">
        <v>9</v>
      </c>
      <c r="G45" s="35">
        <v>0</v>
      </c>
      <c r="H45" s="11"/>
    </row>
    <row r="46" spans="4:8" ht="15" customHeight="1">
      <c r="D46" s="14" t="s">
        <v>73</v>
      </c>
      <c r="E46" s="15" t="s">
        <v>74</v>
      </c>
      <c r="F46" s="16" t="s">
        <v>9</v>
      </c>
      <c r="G46" s="35">
        <v>0</v>
      </c>
      <c r="H46" s="11"/>
    </row>
    <row r="47" spans="4:8" ht="45">
      <c r="D47" s="14" t="s">
        <v>75</v>
      </c>
      <c r="E47" s="15" t="s">
        <v>76</v>
      </c>
      <c r="F47" s="16" t="s">
        <v>59</v>
      </c>
      <c r="G47" s="53" t="s">
        <v>229</v>
      </c>
      <c r="H47" s="36"/>
    </row>
    <row r="48" spans="4:8" ht="45">
      <c r="D48" s="14" t="s">
        <v>77</v>
      </c>
      <c r="E48" s="15" t="s">
        <v>78</v>
      </c>
      <c r="F48" s="16" t="s">
        <v>79</v>
      </c>
      <c r="G48" s="23">
        <v>0</v>
      </c>
      <c r="H48" s="36"/>
    </row>
    <row r="49" spans="4:8" ht="11.25" hidden="1">
      <c r="D49" s="14" t="s">
        <v>80</v>
      </c>
      <c r="E49" s="18"/>
      <c r="F49" s="18"/>
      <c r="G49" s="18"/>
      <c r="H49" s="11"/>
    </row>
    <row r="50" spans="4:8" ht="15" customHeight="1">
      <c r="D50" s="28"/>
      <c r="E50" s="29" t="s">
        <v>81</v>
      </c>
      <c r="F50" s="30"/>
      <c r="G50" s="31"/>
      <c r="H50" s="11"/>
    </row>
    <row r="51" spans="4:8" ht="22.5">
      <c r="D51" s="14" t="s">
        <v>82</v>
      </c>
      <c r="E51" s="15" t="s">
        <v>83</v>
      </c>
      <c r="F51" s="16" t="s">
        <v>79</v>
      </c>
      <c r="G51" s="35">
        <f>60051.075/221/24</f>
        <v>11.321846719457014</v>
      </c>
      <c r="H51" s="36"/>
    </row>
    <row r="52" spans="4:8" ht="33.75">
      <c r="D52" s="14" t="s">
        <v>84</v>
      </c>
      <c r="E52" s="15" t="s">
        <v>85</v>
      </c>
      <c r="F52" s="16" t="s">
        <v>86</v>
      </c>
      <c r="G52" s="40">
        <v>0</v>
      </c>
      <c r="H52" s="36"/>
    </row>
    <row r="53" spans="4:8" ht="33.75">
      <c r="D53" s="14" t="s">
        <v>87</v>
      </c>
      <c r="E53" s="15" t="s">
        <v>88</v>
      </c>
      <c r="F53" s="16" t="s">
        <v>86</v>
      </c>
      <c r="G53" s="40">
        <v>72.114626</v>
      </c>
      <c r="H53" s="36"/>
    </row>
    <row r="54" spans="4:8" ht="33.75">
      <c r="D54" s="14" t="s">
        <v>89</v>
      </c>
      <c r="E54" s="15" t="s">
        <v>90</v>
      </c>
      <c r="F54" s="16" t="s">
        <v>86</v>
      </c>
      <c r="G54" s="43">
        <f>SUM(G55:G56)</f>
        <v>60.76036</v>
      </c>
      <c r="H54" s="36"/>
    </row>
    <row r="55" spans="4:8" ht="15" customHeight="1">
      <c r="D55" s="14" t="s">
        <v>91</v>
      </c>
      <c r="E55" s="34" t="s">
        <v>92</v>
      </c>
      <c r="F55" s="16" t="s">
        <v>86</v>
      </c>
      <c r="G55" s="40">
        <v>16.19384</v>
      </c>
      <c r="H55" s="36"/>
    </row>
    <row r="56" spans="4:8" ht="22.5">
      <c r="D56" s="14" t="s">
        <v>93</v>
      </c>
      <c r="E56" s="34" t="s">
        <v>94</v>
      </c>
      <c r="F56" s="16" t="s">
        <v>86</v>
      </c>
      <c r="G56" s="40">
        <v>44.56652</v>
      </c>
      <c r="H56" s="36"/>
    </row>
    <row r="57" spans="4:8" ht="33.75">
      <c r="D57" s="14" t="s">
        <v>95</v>
      </c>
      <c r="E57" s="15" t="s">
        <v>96</v>
      </c>
      <c r="F57" s="16" t="s">
        <v>97</v>
      </c>
      <c r="G57" s="35">
        <f>7664.33/8760*1000000/12</f>
        <v>72910.29299847792</v>
      </c>
      <c r="H57" s="36"/>
    </row>
    <row r="58" spans="4:8" ht="15" customHeight="1">
      <c r="D58" s="14" t="s">
        <v>98</v>
      </c>
      <c r="E58" s="15" t="s">
        <v>99</v>
      </c>
      <c r="F58" s="16" t="s">
        <v>86</v>
      </c>
      <c r="G58" s="40">
        <f>G53-G54</f>
        <v>11.354266000000003</v>
      </c>
      <c r="H58" s="36"/>
    </row>
    <row r="59" spans="4:8" ht="22.5">
      <c r="D59" s="14" t="s">
        <v>100</v>
      </c>
      <c r="E59" s="15" t="s">
        <v>101</v>
      </c>
      <c r="F59" s="16" t="s">
        <v>102</v>
      </c>
      <c r="G59" s="35">
        <v>11</v>
      </c>
      <c r="H59" s="11"/>
    </row>
    <row r="60" spans="4:8" ht="22.5">
      <c r="D60" s="14" t="s">
        <v>103</v>
      </c>
      <c r="E60" s="15" t="s">
        <v>104</v>
      </c>
      <c r="F60" s="16" t="s">
        <v>102</v>
      </c>
      <c r="G60" s="35">
        <v>4</v>
      </c>
      <c r="H60" s="36"/>
    </row>
    <row r="61" spans="4:8" ht="45">
      <c r="D61" s="14" t="s">
        <v>105</v>
      </c>
      <c r="E61" s="15" t="s">
        <v>106</v>
      </c>
      <c r="F61" s="16" t="s">
        <v>107</v>
      </c>
      <c r="G61" s="44">
        <v>0</v>
      </c>
      <c r="H61" s="36"/>
    </row>
    <row r="62" spans="4:8" ht="11.25" hidden="1">
      <c r="D62" s="14" t="s">
        <v>108</v>
      </c>
      <c r="E62" s="18"/>
      <c r="F62" s="18"/>
      <c r="G62" s="18"/>
      <c r="H62" s="11"/>
    </row>
    <row r="63" spans="4:8" ht="15" customHeight="1">
      <c r="D63" s="28"/>
      <c r="E63" s="29" t="s">
        <v>81</v>
      </c>
      <c r="F63" s="30"/>
      <c r="G63" s="31"/>
      <c r="H63" s="36"/>
    </row>
    <row r="64" spans="4:8" ht="45">
      <c r="D64" s="14" t="s">
        <v>109</v>
      </c>
      <c r="E64" s="15" t="s">
        <v>110</v>
      </c>
      <c r="F64" s="16" t="s">
        <v>111</v>
      </c>
      <c r="G64" s="35">
        <f>G21/(G53*1000)</f>
        <v>0.014809339786356238</v>
      </c>
      <c r="H64" s="36"/>
    </row>
    <row r="65" spans="4:8" ht="45">
      <c r="D65" s="14" t="s">
        <v>112</v>
      </c>
      <c r="E65" s="15" t="s">
        <v>113</v>
      </c>
      <c r="F65" s="16" t="s">
        <v>114</v>
      </c>
      <c r="G65" s="35">
        <v>0</v>
      </c>
      <c r="H65" s="36"/>
    </row>
    <row r="66" spans="4:8" ht="15" customHeight="1">
      <c r="D66" s="14" t="s">
        <v>115</v>
      </c>
      <c r="E66" s="15" t="s">
        <v>116</v>
      </c>
      <c r="F66" s="16" t="s">
        <v>59</v>
      </c>
      <c r="G66" s="45" t="s">
        <v>117</v>
      </c>
      <c r="H66" s="11"/>
    </row>
    <row r="67" ht="3" customHeight="1">
      <c r="H67" s="13"/>
    </row>
    <row r="68" spans="4:7" ht="15" customHeight="1">
      <c r="D68" s="46" t="s">
        <v>118</v>
      </c>
      <c r="E68" s="93" t="s">
        <v>119</v>
      </c>
      <c r="F68" s="93"/>
      <c r="G68" s="93"/>
    </row>
  </sheetData>
  <mergeCells count="3">
    <mergeCell ref="D5:G5"/>
    <mergeCell ref="D6:G6"/>
    <mergeCell ref="E68:G68"/>
  </mergeCells>
  <dataValidations count="5">
    <dataValidation type="decimal" allowBlank="1" showErrorMessage="1" errorTitle="Ошибка" error="Допускается ввод только действительных чисел!" sqref="G44:G45">
      <formula1>-99999999999999900000000000000000000000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66 E12">
      <formula1>900</formula1>
    </dataValidation>
    <dataValidation type="decimal" allowBlank="1" showErrorMessage="1" errorTitle="Ошибка" error="Допускается ввод только действительных чисел!" sqref="G41:G42">
      <formula1>-999999999999999000000000</formula1>
      <formula2>9.99999999999999E+23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47">
      <formula1>900</formula1>
    </dataValidation>
    <dataValidation type="decimal" allowBlank="1" showErrorMessage="1" errorTitle="Ошибка" error="Допускается ввод только неотрицательных чисел!" sqref="G64:G65 G51:G53 G55:G61 G48 G15 G19:G36 G12 G46 G43">
      <formula1>0</formula1>
      <formula2>9.99999999999999E+23</formula2>
    </dataValidation>
  </dataValidations>
  <hyperlinks>
    <hyperlink ref="G47" location="'Показатели (факт)'!$G$47" tooltip="Кликните по гиперссылке, чтобы перейти на сайт организации или отредактировать её" display="http://zkx-luzino.do.am/index/bukhgalterskij_balans_za_2014_god/0-163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20"/>
  <sheetViews>
    <sheetView workbookViewId="0" topLeftCell="C4">
      <selection activeCell="F24" sqref="F24"/>
    </sheetView>
  </sheetViews>
  <sheetFormatPr defaultColWidth="10.57421875" defaultRowHeight="12.7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3" bestFit="1" customWidth="1"/>
    <col min="5" max="5" width="54.57421875" style="3" customWidth="1"/>
    <col min="6" max="6" width="18.8515625" style="3" customWidth="1"/>
    <col min="7" max="7" width="36.7109375" style="3" customWidth="1"/>
    <col min="8" max="8" width="3.7109375" style="3" customWidth="1"/>
    <col min="9" max="16384" width="10.57421875" style="3" customWidth="1"/>
  </cols>
  <sheetData>
    <row r="1" ht="11.25" hidden="1"/>
    <row r="2" ht="11.25" hidden="1"/>
    <row r="3" ht="11.25" hidden="1"/>
    <row r="4" spans="3:6" ht="3" customHeight="1">
      <c r="C4" s="4"/>
      <c r="D4" s="4"/>
      <c r="E4" s="4"/>
      <c r="F4" s="5"/>
    </row>
    <row r="5" spans="1:7" s="60" customFormat="1" ht="27" customHeight="1">
      <c r="A5" s="57"/>
      <c r="B5" s="58"/>
      <c r="C5" s="59"/>
      <c r="D5" s="91" t="s">
        <v>235</v>
      </c>
      <c r="E5" s="91"/>
      <c r="F5" s="91"/>
      <c r="G5" s="91"/>
    </row>
    <row r="6" spans="1:7" s="60" customFormat="1" ht="12.75" customHeight="1">
      <c r="A6" s="57"/>
      <c r="B6" s="58"/>
      <c r="C6" s="59"/>
      <c r="D6" s="94"/>
      <c r="E6" s="94"/>
      <c r="F6" s="94"/>
      <c r="G6" s="94"/>
    </row>
    <row r="7" spans="3:6" ht="3" customHeight="1">
      <c r="C7" s="4"/>
      <c r="D7" s="4"/>
      <c r="E7" s="6"/>
      <c r="F7" s="7"/>
    </row>
    <row r="8" spans="4:8" ht="20.25" customHeight="1" thickBot="1">
      <c r="D8" s="48" t="s">
        <v>0</v>
      </c>
      <c r="E8" s="9" t="s">
        <v>1</v>
      </c>
      <c r="F8" s="10" t="s">
        <v>3</v>
      </c>
      <c r="G8" s="49" t="s">
        <v>120</v>
      </c>
      <c r="H8" s="50"/>
    </row>
    <row r="9" spans="4:7" ht="12" thickTop="1">
      <c r="D9" s="12" t="s">
        <v>4</v>
      </c>
      <c r="E9" s="12" t="s">
        <v>5</v>
      </c>
      <c r="F9" s="12" t="s">
        <v>6</v>
      </c>
      <c r="G9" s="12" t="s">
        <v>7</v>
      </c>
    </row>
    <row r="10" spans="4:8" ht="15" customHeight="1">
      <c r="D10" s="14">
        <v>1</v>
      </c>
      <c r="E10" s="15" t="s">
        <v>121</v>
      </c>
      <c r="F10" s="51">
        <v>3</v>
      </c>
      <c r="G10" s="52"/>
      <c r="H10" s="50"/>
    </row>
    <row r="11" spans="4:8" ht="22.5">
      <c r="D11" s="14" t="s">
        <v>5</v>
      </c>
      <c r="E11" s="15" t="s">
        <v>122</v>
      </c>
      <c r="F11" s="51">
        <v>0</v>
      </c>
      <c r="G11" s="52"/>
      <c r="H11" s="50"/>
    </row>
    <row r="12" spans="4:8" ht="56.25">
      <c r="D12" s="14" t="s">
        <v>6</v>
      </c>
      <c r="E12" s="15" t="s">
        <v>123</v>
      </c>
      <c r="F12" s="98" t="s">
        <v>232</v>
      </c>
      <c r="G12" s="99" t="s">
        <v>233</v>
      </c>
      <c r="H12" s="50"/>
    </row>
    <row r="13" spans="4:8" ht="22.5">
      <c r="D13" s="14" t="s">
        <v>7</v>
      </c>
      <c r="E13" s="15" t="s">
        <v>124</v>
      </c>
      <c r="F13" s="51">
        <v>0</v>
      </c>
      <c r="G13" s="52"/>
      <c r="H13" s="50"/>
    </row>
    <row r="14" spans="4:8" ht="22.5">
      <c r="D14" s="14" t="s">
        <v>69</v>
      </c>
      <c r="E14" s="15" t="s">
        <v>125</v>
      </c>
      <c r="F14" s="51">
        <v>1</v>
      </c>
      <c r="G14" s="52"/>
      <c r="H14" s="50"/>
    </row>
    <row r="15" spans="4:8" ht="15" customHeight="1">
      <c r="D15" s="14" t="s">
        <v>73</v>
      </c>
      <c r="E15" s="15" t="s">
        <v>116</v>
      </c>
      <c r="F15" s="45" t="s">
        <v>117</v>
      </c>
      <c r="G15" s="52"/>
      <c r="H15" s="50"/>
    </row>
    <row r="16" ht="3" customHeight="1">
      <c r="G16" s="13"/>
    </row>
    <row r="17" spans="4:7" ht="15" customHeight="1">
      <c r="D17" s="46" t="s">
        <v>118</v>
      </c>
      <c r="E17" s="93" t="s">
        <v>119</v>
      </c>
      <c r="F17" s="93"/>
      <c r="G17" s="93"/>
    </row>
    <row r="18" spans="4:7" ht="15" customHeight="1">
      <c r="D18" s="54" t="s">
        <v>126</v>
      </c>
      <c r="E18" s="55" t="s">
        <v>127</v>
      </c>
      <c r="F18" s="55"/>
      <c r="G18" s="55"/>
    </row>
    <row r="19" spans="4:5" ht="15" customHeight="1">
      <c r="D19" s="54" t="s">
        <v>128</v>
      </c>
      <c r="E19" s="55" t="s">
        <v>129</v>
      </c>
    </row>
    <row r="20" ht="15" customHeight="1">
      <c r="E20" s="56" t="s">
        <v>130</v>
      </c>
    </row>
  </sheetData>
  <mergeCells count="3">
    <mergeCell ref="D5:G5"/>
    <mergeCell ref="D6:G6"/>
    <mergeCell ref="E17:G17"/>
  </mergeCells>
  <dataValidations count="4">
    <dataValidation type="textLength" operator="lessThanOrEqual" allowBlank="1" showInputMessage="1" showErrorMessage="1" prompt="Укажите значение &quot;не утверждены&quot;, в случае, если показатели надежности и качества не утверждены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15">
      <formula1>900</formula1>
    </dataValidation>
    <dataValidation type="decimal" allowBlank="1" showErrorMessage="1" errorTitle="Ошибка" error="Допускается ввод только неотрицательных чисел!" sqref="F10:F11 F13:F14">
      <formula1>0</formula1>
      <formula2>9.99999999999999E+23</formula2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, либо на адрес сайта в сети интернет." errorTitle="Ошибка" error="Допускается ввод не более 900 символов!" sqref="G12">
      <formula1>900</formula1>
    </dataValidation>
  </dataValidations>
  <hyperlinks>
    <hyperlink ref="G12" location="'Потр. характеристики'!$G$12" tooltip="Кликните по гиперссылке, чтобы перейти по ссылке на обосновывающие документы или отредактировать её" display="http://zkx-luzino.do.am/index/informacija_ob_osnovnykh_potrebitelskikh_kharakteristikakh_reguliruemykh_tovarov_i_uslug/0-133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C1">
      <selection activeCell="E11" sqref="E11"/>
    </sheetView>
  </sheetViews>
  <sheetFormatPr defaultColWidth="10.57421875" defaultRowHeight="12.75"/>
  <cols>
    <col min="1" max="1" width="9.140625" style="1" hidden="1" customWidth="1"/>
    <col min="2" max="2" width="9.140625" style="2" hidden="1" customWidth="1"/>
    <col min="3" max="3" width="3.7109375" style="3" customWidth="1"/>
    <col min="4" max="4" width="7.7109375" style="3" customWidth="1"/>
    <col min="5" max="5" width="54.57421875" style="3" customWidth="1"/>
    <col min="6" max="6" width="15.28125" style="3" bestFit="1" customWidth="1"/>
    <col min="7" max="7" width="20.8515625" style="3" customWidth="1"/>
    <col min="8" max="8" width="3.7109375" style="3" customWidth="1"/>
    <col min="9" max="16384" width="10.57421875" style="3" customWidth="1"/>
  </cols>
  <sheetData>
    <row r="1" spans="3:7" ht="48.75" customHeight="1">
      <c r="C1" s="4"/>
      <c r="D1" s="91" t="s">
        <v>230</v>
      </c>
      <c r="E1" s="91"/>
      <c r="F1" s="91"/>
      <c r="G1" s="91"/>
    </row>
    <row r="2" spans="3:7" ht="12.75" customHeight="1" hidden="1">
      <c r="C2" s="4"/>
      <c r="D2" s="92" t="str">
        <f>IF(org=0,"Не определено",org)</f>
        <v>ООО "УК "Лузинское ЖКХ"</v>
      </c>
      <c r="E2" s="92"/>
      <c r="F2" s="92"/>
      <c r="G2" s="92"/>
    </row>
    <row r="3" spans="3:7" ht="3" customHeight="1">
      <c r="C3" s="4"/>
      <c r="D3" s="4"/>
      <c r="E3" s="6"/>
      <c r="F3" s="6"/>
      <c r="G3" s="7"/>
    </row>
    <row r="4" spans="4:8" ht="23.25" thickBot="1">
      <c r="D4" s="62" t="s">
        <v>0</v>
      </c>
      <c r="E4" s="63" t="s">
        <v>1</v>
      </c>
      <c r="F4" s="63" t="s">
        <v>2</v>
      </c>
      <c r="G4" s="63" t="s">
        <v>3</v>
      </c>
      <c r="H4" s="11"/>
    </row>
    <row r="5" spans="4:8" ht="12" thickTop="1">
      <c r="D5" s="64" t="s">
        <v>4</v>
      </c>
      <c r="E5" s="64" t="s">
        <v>5</v>
      </c>
      <c r="F5" s="64" t="s">
        <v>6</v>
      </c>
      <c r="G5" s="64" t="s">
        <v>7</v>
      </c>
      <c r="H5" s="13"/>
    </row>
    <row r="6" spans="4:8" ht="22.5">
      <c r="D6" s="14" t="s">
        <v>4</v>
      </c>
      <c r="E6" s="15" t="s">
        <v>8</v>
      </c>
      <c r="F6" s="65" t="s">
        <v>9</v>
      </c>
      <c r="G6" s="66">
        <f>SUM(G7:G9)</f>
        <v>8100.16</v>
      </c>
      <c r="H6" s="11"/>
    </row>
    <row r="7" spans="4:8" ht="11.25" hidden="1">
      <c r="D7" s="14" t="s">
        <v>10</v>
      </c>
      <c r="E7" s="18"/>
      <c r="F7" s="18"/>
      <c r="G7" s="67"/>
      <c r="H7" s="11"/>
    </row>
    <row r="8" spans="3:8" ht="15">
      <c r="C8" s="19"/>
      <c r="D8" s="14" t="s">
        <v>11</v>
      </c>
      <c r="E8" s="21" t="s">
        <v>131</v>
      </c>
      <c r="F8" s="22" t="s">
        <v>9</v>
      </c>
      <c r="G8" s="68">
        <v>8100.16</v>
      </c>
      <c r="H8" s="24"/>
    </row>
    <row r="9" spans="1:8" s="33" customFormat="1" ht="15" customHeight="1">
      <c r="A9" s="25"/>
      <c r="B9" s="26"/>
      <c r="C9" s="27"/>
      <c r="D9" s="28"/>
      <c r="E9" s="29" t="s">
        <v>13</v>
      </c>
      <c r="F9" s="30"/>
      <c r="G9" s="69"/>
      <c r="H9" s="32"/>
    </row>
    <row r="10" spans="4:8" ht="22.5">
      <c r="D10" s="14" t="s">
        <v>5</v>
      </c>
      <c r="E10" s="15" t="s">
        <v>14</v>
      </c>
      <c r="F10" s="65" t="s">
        <v>9</v>
      </c>
      <c r="G10" s="66">
        <f>SUM(G11:G12)+SUM(G15:G22)+G25+G28+G30+G32</f>
        <v>11566.76123</v>
      </c>
      <c r="H10" s="11"/>
    </row>
    <row r="11" spans="4:8" ht="22.5">
      <c r="D11" s="14" t="s">
        <v>15</v>
      </c>
      <c r="E11" s="70" t="s">
        <v>132</v>
      </c>
      <c r="F11" s="65" t="s">
        <v>9</v>
      </c>
      <c r="G11" s="68">
        <v>5987.11</v>
      </c>
      <c r="H11" s="36"/>
    </row>
    <row r="12" spans="4:8" ht="22.5">
      <c r="D12" s="14" t="s">
        <v>17</v>
      </c>
      <c r="E12" s="70" t="s">
        <v>22</v>
      </c>
      <c r="F12" s="65" t="s">
        <v>9</v>
      </c>
      <c r="G12" s="68">
        <v>347.92</v>
      </c>
      <c r="H12" s="36"/>
    </row>
    <row r="13" spans="4:8" ht="22.5">
      <c r="D13" s="14" t="s">
        <v>133</v>
      </c>
      <c r="E13" s="71" t="s">
        <v>24</v>
      </c>
      <c r="F13" s="65" t="s">
        <v>25</v>
      </c>
      <c r="G13" s="68">
        <f>G12/G14</f>
        <v>2.4276085348665206</v>
      </c>
      <c r="H13" s="11"/>
    </row>
    <row r="14" spans="4:8" ht="15" customHeight="1">
      <c r="D14" s="14" t="s">
        <v>134</v>
      </c>
      <c r="E14" s="71" t="s">
        <v>135</v>
      </c>
      <c r="F14" s="65" t="s">
        <v>28</v>
      </c>
      <c r="G14" s="72">
        <v>143.318</v>
      </c>
      <c r="H14" s="11"/>
    </row>
    <row r="15" spans="4:8" ht="22.5">
      <c r="D15" s="14" t="s">
        <v>21</v>
      </c>
      <c r="E15" s="70" t="s">
        <v>32</v>
      </c>
      <c r="F15" s="65" t="s">
        <v>9</v>
      </c>
      <c r="G15" s="68">
        <v>0</v>
      </c>
      <c r="H15" s="11"/>
    </row>
    <row r="16" spans="4:8" ht="22.5">
      <c r="D16" s="14" t="s">
        <v>29</v>
      </c>
      <c r="E16" s="70" t="s">
        <v>34</v>
      </c>
      <c r="F16" s="65" t="s">
        <v>9</v>
      </c>
      <c r="G16" s="68">
        <v>1784.48</v>
      </c>
      <c r="H16" s="11"/>
    </row>
    <row r="17" spans="4:8" ht="22.5">
      <c r="D17" s="14" t="s">
        <v>31</v>
      </c>
      <c r="E17" s="70" t="s">
        <v>36</v>
      </c>
      <c r="F17" s="65" t="s">
        <v>9</v>
      </c>
      <c r="G17" s="68">
        <v>530.86</v>
      </c>
      <c r="H17" s="11"/>
    </row>
    <row r="18" spans="4:8" ht="22.5">
      <c r="D18" s="14" t="s">
        <v>33</v>
      </c>
      <c r="E18" s="70" t="s">
        <v>38</v>
      </c>
      <c r="F18" s="65" t="s">
        <v>9</v>
      </c>
      <c r="G18" s="68">
        <v>0</v>
      </c>
      <c r="H18" s="36"/>
    </row>
    <row r="19" spans="4:8" ht="22.5">
      <c r="D19" s="14" t="s">
        <v>35</v>
      </c>
      <c r="E19" s="70" t="s">
        <v>40</v>
      </c>
      <c r="F19" s="65" t="s">
        <v>9</v>
      </c>
      <c r="G19" s="68">
        <v>0</v>
      </c>
      <c r="H19" s="36"/>
    </row>
    <row r="20" spans="4:8" ht="22.5">
      <c r="D20" s="14" t="s">
        <v>37</v>
      </c>
      <c r="E20" s="70" t="s">
        <v>42</v>
      </c>
      <c r="F20" s="65" t="s">
        <v>9</v>
      </c>
      <c r="G20" s="68">
        <v>98.78</v>
      </c>
      <c r="H20" s="36"/>
    </row>
    <row r="21" spans="4:8" ht="22.5">
      <c r="D21" s="14" t="s">
        <v>39</v>
      </c>
      <c r="E21" s="70" t="s">
        <v>44</v>
      </c>
      <c r="F21" s="65" t="s">
        <v>9</v>
      </c>
      <c r="G21" s="68">
        <v>583.69123</v>
      </c>
      <c r="H21" s="36"/>
    </row>
    <row r="22" spans="4:8" ht="22.5">
      <c r="D22" s="14" t="s">
        <v>41</v>
      </c>
      <c r="E22" s="70" t="s">
        <v>46</v>
      </c>
      <c r="F22" s="65" t="s">
        <v>9</v>
      </c>
      <c r="G22" s="68">
        <f>1066.25-583.69+511.16</f>
        <v>993.72</v>
      </c>
      <c r="H22" s="11"/>
    </row>
    <row r="23" spans="4:8" ht="15" customHeight="1">
      <c r="D23" s="14" t="s">
        <v>136</v>
      </c>
      <c r="E23" s="71" t="s">
        <v>48</v>
      </c>
      <c r="F23" s="65" t="s">
        <v>9</v>
      </c>
      <c r="G23" s="68">
        <v>511.16</v>
      </c>
      <c r="H23" s="36"/>
    </row>
    <row r="24" spans="4:8" ht="15" customHeight="1">
      <c r="D24" s="14" t="s">
        <v>137</v>
      </c>
      <c r="E24" s="71" t="s">
        <v>50</v>
      </c>
      <c r="F24" s="65" t="s">
        <v>9</v>
      </c>
      <c r="G24" s="68">
        <v>0</v>
      </c>
      <c r="H24" s="36"/>
    </row>
    <row r="25" spans="4:8" ht="22.5">
      <c r="D25" s="14" t="s">
        <v>43</v>
      </c>
      <c r="E25" s="70" t="s">
        <v>52</v>
      </c>
      <c r="F25" s="65" t="s">
        <v>9</v>
      </c>
      <c r="G25" s="68">
        <v>1240.2</v>
      </c>
      <c r="H25" s="11"/>
    </row>
    <row r="26" spans="4:8" ht="15" customHeight="1">
      <c r="D26" s="14" t="s">
        <v>138</v>
      </c>
      <c r="E26" s="71" t="s">
        <v>48</v>
      </c>
      <c r="F26" s="65" t="s">
        <v>9</v>
      </c>
      <c r="G26" s="68">
        <v>0</v>
      </c>
      <c r="H26" s="36"/>
    </row>
    <row r="27" spans="4:8" ht="15" customHeight="1">
      <c r="D27" s="14" t="s">
        <v>139</v>
      </c>
      <c r="E27" s="71" t="s">
        <v>50</v>
      </c>
      <c r="F27" s="65" t="s">
        <v>9</v>
      </c>
      <c r="G27" s="68">
        <v>0</v>
      </c>
      <c r="H27" s="36"/>
    </row>
    <row r="28" spans="4:8" ht="22.5">
      <c r="D28" s="14" t="s">
        <v>45</v>
      </c>
      <c r="E28" s="70" t="s">
        <v>56</v>
      </c>
      <c r="F28" s="65" t="s">
        <v>9</v>
      </c>
      <c r="G28" s="68">
        <v>0</v>
      </c>
      <c r="H28" s="36"/>
    </row>
    <row r="29" spans="4:8" ht="45">
      <c r="D29" s="14" t="s">
        <v>47</v>
      </c>
      <c r="E29" s="71" t="s">
        <v>58</v>
      </c>
      <c r="F29" s="65" t="s">
        <v>59</v>
      </c>
      <c r="G29" s="73" t="s">
        <v>60</v>
      </c>
      <c r="H29" s="36"/>
    </row>
    <row r="30" spans="4:8" ht="33.75">
      <c r="D30" s="14" t="s">
        <v>51</v>
      </c>
      <c r="E30" s="70" t="s">
        <v>140</v>
      </c>
      <c r="F30" s="65" t="s">
        <v>9</v>
      </c>
      <c r="G30" s="68">
        <v>0</v>
      </c>
      <c r="H30" s="36"/>
    </row>
    <row r="31" spans="4:8" ht="45">
      <c r="D31" s="14" t="s">
        <v>53</v>
      </c>
      <c r="E31" s="71" t="s">
        <v>58</v>
      </c>
      <c r="F31" s="65" t="s">
        <v>59</v>
      </c>
      <c r="G31" s="73" t="s">
        <v>60</v>
      </c>
      <c r="H31" s="36"/>
    </row>
    <row r="32" spans="4:8" ht="78.75">
      <c r="D32" s="14" t="s">
        <v>55</v>
      </c>
      <c r="E32" s="70" t="s">
        <v>141</v>
      </c>
      <c r="F32" s="65" t="s">
        <v>9</v>
      </c>
      <c r="G32" s="66">
        <f>SUM(G33:G34)</f>
        <v>0</v>
      </c>
      <c r="H32" s="36"/>
    </row>
    <row r="33" spans="4:8" ht="11.25" hidden="1">
      <c r="D33" s="14" t="s">
        <v>142</v>
      </c>
      <c r="E33" s="18"/>
      <c r="F33" s="18"/>
      <c r="G33" s="67"/>
      <c r="H33" s="11"/>
    </row>
    <row r="34" spans="4:8" ht="15" customHeight="1">
      <c r="D34" s="28"/>
      <c r="E34" s="38" t="s">
        <v>64</v>
      </c>
      <c r="F34" s="30"/>
      <c r="G34" s="69"/>
      <c r="H34" s="11"/>
    </row>
    <row r="35" spans="4:8" ht="22.5">
      <c r="D35" s="14" t="s">
        <v>6</v>
      </c>
      <c r="E35" s="15" t="s">
        <v>66</v>
      </c>
      <c r="F35" s="65" t="s">
        <v>9</v>
      </c>
      <c r="G35" s="68">
        <f>G40</f>
        <v>-3466.59</v>
      </c>
      <c r="H35" s="11"/>
    </row>
    <row r="36" spans="4:8" ht="33.75">
      <c r="D36" s="14" t="s">
        <v>143</v>
      </c>
      <c r="E36" s="70" t="s">
        <v>144</v>
      </c>
      <c r="F36" s="65" t="s">
        <v>9</v>
      </c>
      <c r="G36" s="68">
        <v>0</v>
      </c>
      <c r="H36" s="11"/>
    </row>
    <row r="37" spans="4:8" ht="33.75">
      <c r="D37" s="14" t="s">
        <v>7</v>
      </c>
      <c r="E37" s="15" t="s">
        <v>145</v>
      </c>
      <c r="F37" s="65" t="s">
        <v>9</v>
      </c>
      <c r="G37" s="68">
        <v>0</v>
      </c>
      <c r="H37" s="11"/>
    </row>
    <row r="38" spans="4:8" ht="15" customHeight="1">
      <c r="D38" s="14" t="s">
        <v>67</v>
      </c>
      <c r="E38" s="70" t="s">
        <v>146</v>
      </c>
      <c r="F38" s="65" t="s">
        <v>9</v>
      </c>
      <c r="G38" s="68">
        <v>0</v>
      </c>
      <c r="H38" s="11"/>
    </row>
    <row r="39" spans="4:8" ht="15" customHeight="1">
      <c r="D39" s="14" t="s">
        <v>147</v>
      </c>
      <c r="E39" s="70" t="s">
        <v>74</v>
      </c>
      <c r="F39" s="65" t="s">
        <v>9</v>
      </c>
      <c r="G39" s="68">
        <v>0</v>
      </c>
      <c r="H39" s="11"/>
    </row>
    <row r="40" spans="4:8" ht="22.5">
      <c r="D40" s="14" t="s">
        <v>69</v>
      </c>
      <c r="E40" s="15" t="s">
        <v>148</v>
      </c>
      <c r="F40" s="65" t="s">
        <v>9</v>
      </c>
      <c r="G40" s="68">
        <v>-3466.59</v>
      </c>
      <c r="H40" s="11"/>
    </row>
    <row r="41" spans="4:8" ht="22.5">
      <c r="D41" s="14" t="s">
        <v>73</v>
      </c>
      <c r="E41" s="15" t="s">
        <v>149</v>
      </c>
      <c r="F41" s="65" t="s">
        <v>9</v>
      </c>
      <c r="G41" s="68">
        <f>G40</f>
        <v>-3466.59</v>
      </c>
      <c r="H41" s="11"/>
    </row>
    <row r="42" spans="4:8" ht="45">
      <c r="D42" s="14" t="s">
        <v>75</v>
      </c>
      <c r="E42" s="15" t="s">
        <v>150</v>
      </c>
      <c r="F42" s="65" t="s">
        <v>59</v>
      </c>
      <c r="G42" s="53" t="s">
        <v>229</v>
      </c>
      <c r="H42" s="11"/>
    </row>
    <row r="43" spans="4:8" ht="22.5">
      <c r="D43" s="14" t="s">
        <v>77</v>
      </c>
      <c r="E43" s="15" t="s">
        <v>151</v>
      </c>
      <c r="F43" s="65" t="s">
        <v>152</v>
      </c>
      <c r="G43" s="68">
        <v>496.57</v>
      </c>
      <c r="H43" s="11"/>
    </row>
    <row r="44" spans="4:8" ht="33.75">
      <c r="D44" s="14" t="s">
        <v>82</v>
      </c>
      <c r="E44" s="15" t="s">
        <v>153</v>
      </c>
      <c r="F44" s="65" t="s">
        <v>152</v>
      </c>
      <c r="G44" s="72">
        <v>0</v>
      </c>
      <c r="H44" s="36"/>
    </row>
    <row r="45" spans="4:8" ht="22.5">
      <c r="D45" s="14" t="s">
        <v>84</v>
      </c>
      <c r="E45" s="15" t="s">
        <v>154</v>
      </c>
      <c r="F45" s="65" t="s">
        <v>152</v>
      </c>
      <c r="G45" s="72">
        <v>496.57</v>
      </c>
      <c r="H45" s="36"/>
    </row>
    <row r="46" spans="4:8" ht="22.5">
      <c r="D46" s="14" t="s">
        <v>87</v>
      </c>
      <c r="E46" s="15" t="s">
        <v>101</v>
      </c>
      <c r="F46" s="65" t="s">
        <v>102</v>
      </c>
      <c r="G46" s="68">
        <v>10</v>
      </c>
      <c r="H46" s="36"/>
    </row>
    <row r="47" spans="4:8" ht="22.5" hidden="1">
      <c r="D47" s="14" t="s">
        <v>89</v>
      </c>
      <c r="E47" s="15" t="s">
        <v>155</v>
      </c>
      <c r="F47" s="74" t="s">
        <v>156</v>
      </c>
      <c r="G47" s="75"/>
      <c r="H47" s="11"/>
    </row>
    <row r="48" spans="4:8" ht="15" customHeight="1" hidden="1">
      <c r="D48" s="14" t="s">
        <v>95</v>
      </c>
      <c r="E48" s="15" t="s">
        <v>157</v>
      </c>
      <c r="F48" s="74" t="s">
        <v>156</v>
      </c>
      <c r="G48" s="75"/>
      <c r="H48" s="11"/>
    </row>
    <row r="49" spans="4:8" ht="15" customHeight="1">
      <c r="D49" s="76">
        <f>IF(region_name="Липецкая область",14,12)</f>
        <v>12</v>
      </c>
      <c r="E49" s="15" t="s">
        <v>116</v>
      </c>
      <c r="F49" s="65" t="s">
        <v>59</v>
      </c>
      <c r="G49" s="77" t="s">
        <v>117</v>
      </c>
      <c r="H49" s="36"/>
    </row>
    <row r="50" spans="4:7" ht="15" customHeight="1" hidden="1">
      <c r="D50" s="78"/>
      <c r="E50" s="78"/>
      <c r="F50" s="78"/>
      <c r="G50" s="78"/>
    </row>
    <row r="51" spans="4:8" ht="3" customHeight="1">
      <c r="D51" s="79"/>
      <c r="E51" s="79"/>
      <c r="F51" s="79"/>
      <c r="G51" s="79"/>
      <c r="H51" s="13"/>
    </row>
    <row r="52" spans="4:7" ht="15" customHeight="1">
      <c r="D52" s="46" t="s">
        <v>118</v>
      </c>
      <c r="E52" s="96" t="s">
        <v>119</v>
      </c>
      <c r="F52" s="96"/>
      <c r="G52" s="96"/>
    </row>
    <row r="53" spans="4:7" ht="15" customHeight="1">
      <c r="D53" s="46"/>
      <c r="E53" s="96" t="s">
        <v>158</v>
      </c>
      <c r="F53" s="96"/>
      <c r="G53" s="96"/>
    </row>
    <row r="54" spans="4:7" ht="48.75" customHeight="1">
      <c r="D54" s="80" t="s">
        <v>126</v>
      </c>
      <c r="E54" s="95" t="s">
        <v>159</v>
      </c>
      <c r="F54" s="95"/>
      <c r="G54" s="95"/>
    </row>
    <row r="55" spans="5:7" ht="11.25">
      <c r="E55" s="96"/>
      <c r="F55" s="96"/>
      <c r="G55" s="96"/>
    </row>
  </sheetData>
  <mergeCells count="6">
    <mergeCell ref="E54:G54"/>
    <mergeCell ref="E55:G55"/>
    <mergeCell ref="D1:G1"/>
    <mergeCell ref="D2:G2"/>
    <mergeCell ref="E52:G52"/>
    <mergeCell ref="E53:G53"/>
  </mergeCells>
  <dataValidations count="5">
    <dataValidation type="decimal" allowBlank="1" showErrorMessage="1" errorTitle="Ошибка" error="Допускается ввод только действительных чисел!" sqref="G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37:G38 G40:G41">
      <formula1>-99999999999999900000000000000000000000</formula1>
      <formula2>9.99999999999999E+37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42">
      <formula1>900</formula1>
    </dataValidation>
    <dataValidation type="decimal" allowBlank="1" showErrorMessage="1" errorTitle="Ошибка" error="Допускается ввод только неотрицательных чисел!" sqref="G11:G28 G43:G46 G30 G8 G39 G3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47:G49 E8">
      <formula1>900</formula1>
    </dataValidation>
  </dataValidations>
  <hyperlinks>
    <hyperlink ref="G42" location="'Показатели (факт)'!$G$46" tooltip="Кликните по гиперссылке, чтобы перейти на сайт организации или отредактировать её" display="http://zkx-luzino.do.am/index/bukhgalterskij_balans_za_2014_god/0-163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G33"/>
  <sheetViews>
    <sheetView workbookViewId="0" topLeftCell="C5">
      <selection activeCell="F12" sqref="F12"/>
    </sheetView>
  </sheetViews>
  <sheetFormatPr defaultColWidth="10.57421875" defaultRowHeight="12.7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3" bestFit="1" customWidth="1"/>
    <col min="5" max="5" width="66.57421875" style="3" customWidth="1"/>
    <col min="6" max="6" width="19.7109375" style="3" customWidth="1"/>
    <col min="7" max="7" width="3.7109375" style="3" customWidth="1"/>
    <col min="8" max="16384" width="10.57421875" style="3" customWidth="1"/>
  </cols>
  <sheetData>
    <row r="1" ht="11.25" hidden="1"/>
    <row r="2" ht="11.25" hidden="1"/>
    <row r="3" ht="11.25" hidden="1"/>
    <row r="4" spans="3:6" ht="12" customHeight="1" hidden="1">
      <c r="C4" s="4"/>
      <c r="D4" s="4"/>
      <c r="E4" s="4"/>
      <c r="F4" s="61" t="s">
        <v>160</v>
      </c>
    </row>
    <row r="5" spans="3:6" ht="27" customHeight="1">
      <c r="C5" s="4"/>
      <c r="D5" s="91" t="s">
        <v>231</v>
      </c>
      <c r="E5" s="91"/>
      <c r="F5" s="91"/>
    </row>
    <row r="6" spans="3:6" ht="6" customHeight="1" hidden="1">
      <c r="C6" s="4"/>
      <c r="D6" s="92" t="str">
        <f>IF(org=0,"Не определено",org)</f>
        <v>ООО "УК "Лузинское ЖКХ"</v>
      </c>
      <c r="E6" s="92"/>
      <c r="F6" s="92"/>
    </row>
    <row r="7" spans="3:6" ht="3" customHeight="1">
      <c r="C7" s="4"/>
      <c r="D7" s="4"/>
      <c r="E7" s="6"/>
      <c r="F7" s="7"/>
    </row>
    <row r="8" spans="4:7" ht="20.25" customHeight="1" thickBot="1">
      <c r="D8" s="62" t="s">
        <v>0</v>
      </c>
      <c r="E8" s="63" t="s">
        <v>1</v>
      </c>
      <c r="F8" s="63" t="s">
        <v>3</v>
      </c>
      <c r="G8" s="50"/>
    </row>
    <row r="9" spans="4:6" ht="12" thickTop="1">
      <c r="D9" s="64" t="s">
        <v>4</v>
      </c>
      <c r="E9" s="64" t="s">
        <v>5</v>
      </c>
      <c r="F9" s="64" t="s">
        <v>6</v>
      </c>
    </row>
    <row r="10" spans="4:7" ht="15" customHeight="1">
      <c r="D10" s="14">
        <v>1</v>
      </c>
      <c r="E10" s="15" t="s">
        <v>161</v>
      </c>
      <c r="F10" s="81">
        <v>0</v>
      </c>
      <c r="G10" s="82"/>
    </row>
    <row r="11" spans="4:7" ht="11.25">
      <c r="D11" s="14" t="s">
        <v>5</v>
      </c>
      <c r="E11" s="15" t="s">
        <v>162</v>
      </c>
      <c r="F11" s="81">
        <v>0</v>
      </c>
      <c r="G11" s="82"/>
    </row>
    <row r="12" spans="4:7" ht="22.5">
      <c r="D12" s="14" t="s">
        <v>6</v>
      </c>
      <c r="E12" s="15" t="s">
        <v>163</v>
      </c>
      <c r="F12" s="81">
        <v>0</v>
      </c>
      <c r="G12" s="82"/>
    </row>
    <row r="13" spans="4:7" ht="11.25">
      <c r="D13" s="14" t="s">
        <v>143</v>
      </c>
      <c r="E13" s="70" t="s">
        <v>164</v>
      </c>
      <c r="F13" s="81">
        <v>0</v>
      </c>
      <c r="G13" s="82"/>
    </row>
    <row r="14" spans="4:6" ht="11.25">
      <c r="D14" s="14" t="s">
        <v>165</v>
      </c>
      <c r="E14" s="70" t="s">
        <v>166</v>
      </c>
      <c r="F14" s="81">
        <v>0</v>
      </c>
    </row>
    <row r="15" spans="4:6" ht="11.25">
      <c r="D15" s="14" t="s">
        <v>167</v>
      </c>
      <c r="E15" s="70" t="s">
        <v>168</v>
      </c>
      <c r="F15" s="81">
        <v>0</v>
      </c>
    </row>
    <row r="16" spans="4:6" ht="11.25">
      <c r="D16" s="14" t="s">
        <v>169</v>
      </c>
      <c r="E16" s="70" t="s">
        <v>170</v>
      </c>
      <c r="F16" s="81">
        <v>0</v>
      </c>
    </row>
    <row r="17" spans="4:6" ht="11.25">
      <c r="D17" s="14" t="s">
        <v>171</v>
      </c>
      <c r="E17" s="70" t="s">
        <v>172</v>
      </c>
      <c r="F17" s="81">
        <v>0</v>
      </c>
    </row>
    <row r="18" spans="4:6" ht="11.25">
      <c r="D18" s="14" t="s">
        <v>173</v>
      </c>
      <c r="E18" s="70" t="s">
        <v>174</v>
      </c>
      <c r="F18" s="81">
        <v>0</v>
      </c>
    </row>
    <row r="19" spans="4:6" ht="11.25">
      <c r="D19" s="14" t="s">
        <v>175</v>
      </c>
      <c r="E19" s="70" t="s">
        <v>176</v>
      </c>
      <c r="F19" s="81">
        <v>0</v>
      </c>
    </row>
    <row r="20" spans="4:6" ht="45">
      <c r="D20" s="14" t="s">
        <v>7</v>
      </c>
      <c r="E20" s="15" t="s">
        <v>177</v>
      </c>
      <c r="F20" s="81">
        <v>0</v>
      </c>
    </row>
    <row r="21" spans="4:6" ht="11.25">
      <c r="D21" s="14" t="s">
        <v>67</v>
      </c>
      <c r="E21" s="70" t="s">
        <v>164</v>
      </c>
      <c r="F21" s="81">
        <v>0</v>
      </c>
    </row>
    <row r="22" spans="4:6" ht="11.25">
      <c r="D22" s="14" t="s">
        <v>147</v>
      </c>
      <c r="E22" s="70" t="s">
        <v>166</v>
      </c>
      <c r="F22" s="81">
        <v>0</v>
      </c>
    </row>
    <row r="23" spans="4:6" ht="11.25">
      <c r="D23" s="14" t="s">
        <v>178</v>
      </c>
      <c r="E23" s="70" t="s">
        <v>168</v>
      </c>
      <c r="F23" s="81">
        <v>0</v>
      </c>
    </row>
    <row r="24" spans="4:6" ht="11.25">
      <c r="D24" s="14" t="s">
        <v>179</v>
      </c>
      <c r="E24" s="70" t="s">
        <v>170</v>
      </c>
      <c r="F24" s="81">
        <v>0</v>
      </c>
    </row>
    <row r="25" spans="4:6" ht="11.25">
      <c r="D25" s="14" t="s">
        <v>180</v>
      </c>
      <c r="E25" s="70" t="s">
        <v>172</v>
      </c>
      <c r="F25" s="81">
        <v>0</v>
      </c>
    </row>
    <row r="26" spans="4:6" ht="11.25">
      <c r="D26" s="14" t="s">
        <v>181</v>
      </c>
      <c r="E26" s="70" t="s">
        <v>174</v>
      </c>
      <c r="F26" s="81">
        <v>0</v>
      </c>
    </row>
    <row r="27" spans="4:6" ht="11.25">
      <c r="D27" s="14" t="s">
        <v>182</v>
      </c>
      <c r="E27" s="70" t="s">
        <v>176</v>
      </c>
      <c r="F27" s="81">
        <v>0</v>
      </c>
    </row>
    <row r="28" spans="4:6" ht="22.5">
      <c r="D28" s="14" t="s">
        <v>69</v>
      </c>
      <c r="E28" s="15" t="s">
        <v>183</v>
      </c>
      <c r="F28" s="81">
        <v>0</v>
      </c>
    </row>
    <row r="29" spans="4:6" ht="22.5">
      <c r="D29" s="14" t="s">
        <v>73</v>
      </c>
      <c r="E29" s="15" t="s">
        <v>184</v>
      </c>
      <c r="F29" s="81">
        <v>0</v>
      </c>
    </row>
    <row r="30" spans="4:6" ht="15" customHeight="1">
      <c r="D30" s="14" t="s">
        <v>75</v>
      </c>
      <c r="E30" s="15" t="s">
        <v>116</v>
      </c>
      <c r="F30" s="77" t="s">
        <v>117</v>
      </c>
    </row>
    <row r="31" ht="3" customHeight="1"/>
    <row r="32" spans="4:6" ht="11.25">
      <c r="D32" s="46" t="s">
        <v>118</v>
      </c>
      <c r="E32" s="84" t="s">
        <v>119</v>
      </c>
      <c r="F32" s="47"/>
    </row>
    <row r="33" spans="4:6" ht="11.25" customHeight="1">
      <c r="D33" s="54" t="s">
        <v>126</v>
      </c>
      <c r="E33" s="55" t="s">
        <v>127</v>
      </c>
      <c r="F33" s="55"/>
    </row>
  </sheetData>
  <mergeCells count="2">
    <mergeCell ref="D5:F5"/>
    <mergeCell ref="D6:F6"/>
  </mergeCells>
  <dataValidations count="4">
    <dataValidation type="decimal" allowBlank="1" showErrorMessage="1" errorTitle="Ошибка" error="Допускается ввод от 0 до 100%!" sqref="F28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F30">
      <formula1>900</formula1>
    </dataValidation>
    <dataValidation type="whole" allowBlank="1" showErrorMessage="1" errorTitle="Ошибка" error="Допускается ввод только неотрицательных целых чисел!" sqref="F12:F27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29 F10:F11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H66"/>
  <sheetViews>
    <sheetView workbookViewId="0" topLeftCell="C5">
      <selection activeCell="E22" sqref="E22"/>
    </sheetView>
  </sheetViews>
  <sheetFormatPr defaultColWidth="10.57421875" defaultRowHeight="12.75"/>
  <cols>
    <col min="1" max="1" width="9.140625" style="1" hidden="1" customWidth="1"/>
    <col min="2" max="2" width="9.140625" style="2" hidden="1" customWidth="1"/>
    <col min="3" max="3" width="3.7109375" style="3" customWidth="1"/>
    <col min="4" max="4" width="7.7109375" style="3" customWidth="1"/>
    <col min="5" max="5" width="54.57421875" style="3" customWidth="1"/>
    <col min="6" max="6" width="15.28125" style="3" bestFit="1" customWidth="1"/>
    <col min="7" max="7" width="20.8515625" style="3" customWidth="1"/>
    <col min="8" max="8" width="3.7109375" style="3" customWidth="1"/>
    <col min="9" max="16384" width="10.57421875" style="3" customWidth="1"/>
  </cols>
  <sheetData>
    <row r="1" ht="11.25" hidden="1"/>
    <row r="2" ht="11.25" hidden="1"/>
    <row r="3" ht="11.25" hidden="1"/>
    <row r="4" spans="3:7" ht="12" customHeight="1" hidden="1">
      <c r="C4" s="4"/>
      <c r="D4" s="4"/>
      <c r="E4" s="4"/>
      <c r="F4" s="4"/>
      <c r="G4" s="61" t="s">
        <v>185</v>
      </c>
    </row>
    <row r="5" spans="3:7" ht="41.25" customHeight="1">
      <c r="C5" s="4"/>
      <c r="D5" s="91" t="s">
        <v>236</v>
      </c>
      <c r="E5" s="91"/>
      <c r="F5" s="91"/>
      <c r="G5" s="91"/>
    </row>
    <row r="6" spans="3:7" ht="12.75" customHeight="1">
      <c r="C6" s="4"/>
      <c r="D6" s="92"/>
      <c r="E6" s="92"/>
      <c r="F6" s="92"/>
      <c r="G6" s="92"/>
    </row>
    <row r="7" spans="3:7" ht="3" customHeight="1">
      <c r="C7" s="4"/>
      <c r="D7" s="4"/>
      <c r="E7" s="6"/>
      <c r="F7" s="6"/>
      <c r="G7" s="7"/>
    </row>
    <row r="8" spans="4:8" ht="23.25" thickBot="1">
      <c r="D8" s="8" t="s">
        <v>0</v>
      </c>
      <c r="E8" s="9" t="s">
        <v>1</v>
      </c>
      <c r="F8" s="10" t="s">
        <v>2</v>
      </c>
      <c r="G8" s="9" t="s">
        <v>3</v>
      </c>
      <c r="H8" s="85"/>
    </row>
    <row r="9" spans="4:8" ht="12" thickTop="1">
      <c r="D9" s="12" t="s">
        <v>4</v>
      </c>
      <c r="E9" s="12" t="s">
        <v>5</v>
      </c>
      <c r="F9" s="12" t="s">
        <v>6</v>
      </c>
      <c r="G9" s="12" t="s">
        <v>7</v>
      </c>
      <c r="H9" s="13"/>
    </row>
    <row r="10" spans="4:8" ht="22.5">
      <c r="D10" s="14" t="s">
        <v>4</v>
      </c>
      <c r="E10" s="15" t="s">
        <v>8</v>
      </c>
      <c r="F10" s="65" t="s">
        <v>9</v>
      </c>
      <c r="G10" s="66">
        <f>SUM(G11:G13)</f>
        <v>7595.95</v>
      </c>
      <c r="H10" s="11"/>
    </row>
    <row r="11" spans="4:8" ht="11.25" hidden="1">
      <c r="D11" s="14" t="s">
        <v>10</v>
      </c>
      <c r="E11" s="18"/>
      <c r="F11" s="18"/>
      <c r="G11" s="67"/>
      <c r="H11" s="11"/>
    </row>
    <row r="12" spans="3:8" ht="15">
      <c r="C12" s="19"/>
      <c r="D12" s="20" t="s">
        <v>11</v>
      </c>
      <c r="E12" s="21" t="s">
        <v>186</v>
      </c>
      <c r="F12" s="22" t="s">
        <v>9</v>
      </c>
      <c r="G12" s="86">
        <v>7595.95</v>
      </c>
      <c r="H12" s="24"/>
    </row>
    <row r="13" spans="1:8" s="33" customFormat="1" ht="15" customHeight="1">
      <c r="A13" s="25"/>
      <c r="B13" s="26"/>
      <c r="C13" s="27"/>
      <c r="D13" s="28"/>
      <c r="E13" s="29" t="s">
        <v>13</v>
      </c>
      <c r="F13" s="30"/>
      <c r="G13" s="69"/>
      <c r="H13" s="32"/>
    </row>
    <row r="14" spans="4:8" ht="22.5">
      <c r="D14" s="14" t="s">
        <v>5</v>
      </c>
      <c r="E14" s="15" t="s">
        <v>14</v>
      </c>
      <c r="F14" s="65" t="s">
        <v>9</v>
      </c>
      <c r="G14" s="66">
        <f>SUM(G15:G16)+SUM(G19:G26)+G29+G32+G34+G36</f>
        <v>14404.890000000001</v>
      </c>
      <c r="H14" s="11"/>
    </row>
    <row r="15" spans="4:8" ht="22.5">
      <c r="D15" s="14" t="s">
        <v>15</v>
      </c>
      <c r="E15" s="70" t="s">
        <v>187</v>
      </c>
      <c r="F15" s="65" t="s">
        <v>9</v>
      </c>
      <c r="G15" s="68">
        <v>8350.45</v>
      </c>
      <c r="H15" s="36"/>
    </row>
    <row r="16" spans="4:8" ht="22.5">
      <c r="D16" s="14" t="s">
        <v>17</v>
      </c>
      <c r="E16" s="70" t="s">
        <v>22</v>
      </c>
      <c r="F16" s="65" t="s">
        <v>9</v>
      </c>
      <c r="G16" s="68">
        <v>9.62</v>
      </c>
      <c r="H16" s="36"/>
    </row>
    <row r="17" spans="4:8" ht="11.25">
      <c r="D17" s="14" t="s">
        <v>133</v>
      </c>
      <c r="E17" s="71" t="s">
        <v>24</v>
      </c>
      <c r="F17" s="65" t="s">
        <v>25</v>
      </c>
      <c r="G17" s="68">
        <f>G16/G18</f>
        <v>2.279620853080569</v>
      </c>
      <c r="H17" s="11"/>
    </row>
    <row r="18" spans="4:8" ht="15" customHeight="1">
      <c r="D18" s="14" t="s">
        <v>134</v>
      </c>
      <c r="E18" s="71" t="s">
        <v>188</v>
      </c>
      <c r="F18" s="65" t="s">
        <v>28</v>
      </c>
      <c r="G18" s="72">
        <v>4.22</v>
      </c>
      <c r="H18" s="11"/>
    </row>
    <row r="19" spans="4:8" ht="22.5">
      <c r="D19" s="14" t="s">
        <v>21</v>
      </c>
      <c r="E19" s="70" t="s">
        <v>32</v>
      </c>
      <c r="F19" s="65" t="s">
        <v>9</v>
      </c>
      <c r="G19" s="68">
        <v>0</v>
      </c>
      <c r="H19" s="11"/>
    </row>
    <row r="20" spans="4:8" ht="22.5">
      <c r="D20" s="14" t="s">
        <v>29</v>
      </c>
      <c r="E20" s="70" t="s">
        <v>34</v>
      </c>
      <c r="F20" s="65" t="s">
        <v>9</v>
      </c>
      <c r="G20" s="68">
        <v>1853.02</v>
      </c>
      <c r="H20" s="11"/>
    </row>
    <row r="21" spans="4:8" ht="22.5">
      <c r="D21" s="14" t="s">
        <v>31</v>
      </c>
      <c r="E21" s="70" t="s">
        <v>36</v>
      </c>
      <c r="F21" s="65" t="s">
        <v>9</v>
      </c>
      <c r="G21" s="68">
        <f>557.29</f>
        <v>557.29</v>
      </c>
      <c r="H21" s="11"/>
    </row>
    <row r="22" spans="4:8" ht="22.5">
      <c r="D22" s="14" t="s">
        <v>33</v>
      </c>
      <c r="E22" s="70" t="s">
        <v>38</v>
      </c>
      <c r="F22" s="65" t="s">
        <v>9</v>
      </c>
      <c r="G22" s="68">
        <f>0.63*1601.27</f>
        <v>1008.8001</v>
      </c>
      <c r="H22" s="36"/>
    </row>
    <row r="23" spans="4:8" ht="22.5">
      <c r="D23" s="14" t="s">
        <v>35</v>
      </c>
      <c r="E23" s="70" t="s">
        <v>40</v>
      </c>
      <c r="F23" s="65" t="s">
        <v>9</v>
      </c>
      <c r="G23" s="68">
        <f>0.17*1601.27</f>
        <v>272.21590000000003</v>
      </c>
      <c r="H23" s="36"/>
    </row>
    <row r="24" spans="4:8" ht="22.5">
      <c r="D24" s="14" t="s">
        <v>37</v>
      </c>
      <c r="E24" s="70" t="s">
        <v>42</v>
      </c>
      <c r="F24" s="65" t="s">
        <v>9</v>
      </c>
      <c r="G24" s="68">
        <v>0</v>
      </c>
      <c r="H24" s="36"/>
    </row>
    <row r="25" spans="4:8" ht="22.5">
      <c r="D25" s="14" t="s">
        <v>39</v>
      </c>
      <c r="E25" s="70" t="s">
        <v>44</v>
      </c>
      <c r="F25" s="65" t="s">
        <v>9</v>
      </c>
      <c r="G25" s="68">
        <v>0</v>
      </c>
      <c r="H25" s="36"/>
    </row>
    <row r="26" spans="4:8" ht="22.5">
      <c r="D26" s="14" t="s">
        <v>41</v>
      </c>
      <c r="E26" s="70" t="s">
        <v>46</v>
      </c>
      <c r="F26" s="65" t="s">
        <v>9</v>
      </c>
      <c r="G26" s="68">
        <f>G27+1086.56</f>
        <v>2033.23</v>
      </c>
      <c r="H26" s="11"/>
    </row>
    <row r="27" spans="4:8" ht="15" customHeight="1">
      <c r="D27" s="14" t="s">
        <v>136</v>
      </c>
      <c r="E27" s="71" t="s">
        <v>48</v>
      </c>
      <c r="F27" s="65" t="s">
        <v>9</v>
      </c>
      <c r="G27" s="68">
        <v>946.67</v>
      </c>
      <c r="H27" s="36"/>
    </row>
    <row r="28" spans="4:8" ht="15" customHeight="1">
      <c r="D28" s="14" t="s">
        <v>137</v>
      </c>
      <c r="E28" s="71" t="s">
        <v>50</v>
      </c>
      <c r="F28" s="65" t="s">
        <v>9</v>
      </c>
      <c r="G28" s="68">
        <v>0</v>
      </c>
      <c r="H28" s="36"/>
    </row>
    <row r="29" spans="4:8" ht="22.5">
      <c r="D29" s="14" t="s">
        <v>43</v>
      </c>
      <c r="E29" s="70" t="s">
        <v>52</v>
      </c>
      <c r="F29" s="65" t="s">
        <v>9</v>
      </c>
      <c r="G29" s="68">
        <f>1601.27-G22-G23+0.01</f>
        <v>320.2639999999999</v>
      </c>
      <c r="H29" s="11"/>
    </row>
    <row r="30" spans="4:8" ht="15" customHeight="1">
      <c r="D30" s="14" t="s">
        <v>138</v>
      </c>
      <c r="E30" s="71" t="s">
        <v>48</v>
      </c>
      <c r="F30" s="65" t="s">
        <v>9</v>
      </c>
      <c r="G30" s="68">
        <f>1313.72-G22-G23</f>
        <v>32.70399999999995</v>
      </c>
      <c r="H30" s="36"/>
    </row>
    <row r="31" spans="4:8" ht="15" customHeight="1">
      <c r="D31" s="14" t="s">
        <v>139</v>
      </c>
      <c r="E31" s="71" t="s">
        <v>50</v>
      </c>
      <c r="F31" s="65" t="s">
        <v>9</v>
      </c>
      <c r="G31" s="68">
        <v>0</v>
      </c>
      <c r="H31" s="36"/>
    </row>
    <row r="32" spans="4:8" ht="22.5">
      <c r="D32" s="14" t="s">
        <v>45</v>
      </c>
      <c r="E32" s="70" t="s">
        <v>56</v>
      </c>
      <c r="F32" s="65" t="s">
        <v>9</v>
      </c>
      <c r="G32" s="68">
        <v>0</v>
      </c>
      <c r="H32" s="36"/>
    </row>
    <row r="33" spans="4:8" ht="45">
      <c r="D33" s="14" t="s">
        <v>47</v>
      </c>
      <c r="E33" s="71" t="s">
        <v>58</v>
      </c>
      <c r="F33" s="65" t="s">
        <v>59</v>
      </c>
      <c r="G33" s="73" t="s">
        <v>60</v>
      </c>
      <c r="H33" s="36"/>
    </row>
    <row r="34" spans="4:8" ht="33.75">
      <c r="D34" s="14" t="s">
        <v>51</v>
      </c>
      <c r="E34" s="70" t="s">
        <v>140</v>
      </c>
      <c r="F34" s="65" t="s">
        <v>9</v>
      </c>
      <c r="G34" s="68">
        <v>0</v>
      </c>
      <c r="H34" s="36"/>
    </row>
    <row r="35" spans="4:8" ht="45">
      <c r="D35" s="14" t="s">
        <v>53</v>
      </c>
      <c r="E35" s="71" t="s">
        <v>58</v>
      </c>
      <c r="F35" s="65" t="s">
        <v>59</v>
      </c>
      <c r="G35" s="73" t="s">
        <v>60</v>
      </c>
      <c r="H35" s="36"/>
    </row>
    <row r="36" spans="4:8" ht="78.75">
      <c r="D36" s="14" t="s">
        <v>55</v>
      </c>
      <c r="E36" s="70" t="s">
        <v>141</v>
      </c>
      <c r="F36" s="65" t="s">
        <v>9</v>
      </c>
      <c r="G36" s="66">
        <f>SUM(G37:G38)</f>
        <v>0</v>
      </c>
      <c r="H36" s="36"/>
    </row>
    <row r="37" spans="4:8" ht="11.25" hidden="1">
      <c r="D37" s="14" t="s">
        <v>142</v>
      </c>
      <c r="E37" s="18"/>
      <c r="F37" s="18"/>
      <c r="G37" s="67"/>
      <c r="H37" s="11"/>
    </row>
    <row r="38" spans="4:8" ht="15" customHeight="1">
      <c r="D38" s="28"/>
      <c r="E38" s="38" t="s">
        <v>64</v>
      </c>
      <c r="F38" s="30"/>
      <c r="G38" s="69"/>
      <c r="H38" s="11"/>
    </row>
    <row r="39" spans="4:8" ht="22.5">
      <c r="D39" s="14" t="s">
        <v>6</v>
      </c>
      <c r="E39" s="15" t="s">
        <v>66</v>
      </c>
      <c r="F39" s="65" t="s">
        <v>9</v>
      </c>
      <c r="G39" s="68">
        <v>-6808.94</v>
      </c>
      <c r="H39" s="11"/>
    </row>
    <row r="40" spans="4:8" ht="33.75">
      <c r="D40" s="14" t="s">
        <v>143</v>
      </c>
      <c r="E40" s="70" t="s">
        <v>144</v>
      </c>
      <c r="F40" s="65" t="s">
        <v>9</v>
      </c>
      <c r="G40" s="68">
        <v>0</v>
      </c>
      <c r="H40" s="11"/>
    </row>
    <row r="41" spans="4:8" ht="33.75">
      <c r="D41" s="14" t="s">
        <v>7</v>
      </c>
      <c r="E41" s="15" t="s">
        <v>145</v>
      </c>
      <c r="F41" s="65" t="s">
        <v>9</v>
      </c>
      <c r="G41" s="68">
        <v>0</v>
      </c>
      <c r="H41" s="11"/>
    </row>
    <row r="42" spans="4:8" ht="15" customHeight="1">
      <c r="D42" s="14" t="s">
        <v>67</v>
      </c>
      <c r="E42" s="70" t="s">
        <v>146</v>
      </c>
      <c r="F42" s="65" t="s">
        <v>9</v>
      </c>
      <c r="G42" s="68">
        <v>0</v>
      </c>
      <c r="H42" s="11"/>
    </row>
    <row r="43" spans="4:8" ht="15" customHeight="1">
      <c r="D43" s="14" t="s">
        <v>147</v>
      </c>
      <c r="E43" s="70" t="s">
        <v>74</v>
      </c>
      <c r="F43" s="65" t="s">
        <v>9</v>
      </c>
      <c r="G43" s="68">
        <v>0</v>
      </c>
      <c r="H43" s="11"/>
    </row>
    <row r="44" spans="4:8" ht="22.5">
      <c r="D44" s="14" t="s">
        <v>69</v>
      </c>
      <c r="E44" s="15" t="s">
        <v>149</v>
      </c>
      <c r="F44" s="65" t="s">
        <v>9</v>
      </c>
      <c r="G44" s="68">
        <v>-6808.94</v>
      </c>
      <c r="H44" s="11"/>
    </row>
    <row r="45" spans="4:8" ht="67.5">
      <c r="D45" s="14" t="s">
        <v>73</v>
      </c>
      <c r="E45" s="15" t="s">
        <v>150</v>
      </c>
      <c r="F45" s="65" t="s">
        <v>59</v>
      </c>
      <c r="G45" s="53" t="s">
        <v>238</v>
      </c>
      <c r="H45" s="11"/>
    </row>
    <row r="46" spans="4:8" ht="15" customHeight="1">
      <c r="D46" s="14" t="s">
        <v>75</v>
      </c>
      <c r="E46" s="15" t="s">
        <v>189</v>
      </c>
      <c r="F46" s="65" t="s">
        <v>152</v>
      </c>
      <c r="G46" s="68">
        <v>0</v>
      </c>
      <c r="H46" s="11"/>
    </row>
    <row r="47" spans="4:8" ht="15" customHeight="1">
      <c r="D47" s="14" t="s">
        <v>77</v>
      </c>
      <c r="E47" s="15" t="s">
        <v>190</v>
      </c>
      <c r="F47" s="65" t="s">
        <v>152</v>
      </c>
      <c r="G47" s="72">
        <v>497.836</v>
      </c>
      <c r="H47" s="36"/>
    </row>
    <row r="48" spans="4:8" ht="15" customHeight="1">
      <c r="D48" s="14" t="s">
        <v>82</v>
      </c>
      <c r="E48" s="15" t="s">
        <v>191</v>
      </c>
      <c r="F48" s="65" t="s">
        <v>152</v>
      </c>
      <c r="G48" s="72">
        <v>0</v>
      </c>
      <c r="H48" s="36"/>
    </row>
    <row r="49" spans="4:8" ht="15" customHeight="1">
      <c r="D49" s="14" t="s">
        <v>84</v>
      </c>
      <c r="E49" s="15" t="s">
        <v>192</v>
      </c>
      <c r="F49" s="65" t="s">
        <v>152</v>
      </c>
      <c r="G49" s="87">
        <f>SUM(G50:G51)</f>
        <v>358.99</v>
      </c>
      <c r="H49" s="36"/>
    </row>
    <row r="50" spans="4:8" ht="15" customHeight="1">
      <c r="D50" s="14" t="s">
        <v>193</v>
      </c>
      <c r="E50" s="70" t="s">
        <v>194</v>
      </c>
      <c r="F50" s="65" t="s">
        <v>152</v>
      </c>
      <c r="G50" s="72">
        <f>196.08+18.87</f>
        <v>214.95000000000002</v>
      </c>
      <c r="H50" s="36"/>
    </row>
    <row r="51" spans="4:8" ht="15" customHeight="1">
      <c r="D51" s="14" t="s">
        <v>195</v>
      </c>
      <c r="E51" s="70" t="s">
        <v>196</v>
      </c>
      <c r="F51" s="65" t="s">
        <v>152</v>
      </c>
      <c r="G51" s="72">
        <f>358.99-G50</f>
        <v>144.04</v>
      </c>
      <c r="H51" s="36"/>
    </row>
    <row r="52" spans="4:8" ht="15" customHeight="1">
      <c r="D52" s="14" t="s">
        <v>87</v>
      </c>
      <c r="E52" s="15" t="s">
        <v>197</v>
      </c>
      <c r="F52" s="65" t="s">
        <v>198</v>
      </c>
      <c r="G52" s="68">
        <v>27.89</v>
      </c>
      <c r="H52" s="36"/>
    </row>
    <row r="53" spans="4:8" ht="22.5">
      <c r="D53" s="14" t="s">
        <v>89</v>
      </c>
      <c r="E53" s="15" t="s">
        <v>101</v>
      </c>
      <c r="F53" s="65" t="s">
        <v>102</v>
      </c>
      <c r="G53" s="68">
        <v>8</v>
      </c>
      <c r="H53" s="36"/>
    </row>
    <row r="54" spans="4:8" ht="15" customHeight="1">
      <c r="D54" s="14" t="s">
        <v>95</v>
      </c>
      <c r="E54" s="15" t="s">
        <v>199</v>
      </c>
      <c r="F54" s="65" t="s">
        <v>156</v>
      </c>
      <c r="G54" s="68">
        <f>G18/G47</f>
        <v>0.008476687101776488</v>
      </c>
      <c r="H54" s="11"/>
    </row>
    <row r="55" spans="4:8" ht="22.5">
      <c r="D55" s="14" t="s">
        <v>98</v>
      </c>
      <c r="E55" s="15" t="s">
        <v>200</v>
      </c>
      <c r="F55" s="65" t="s">
        <v>198</v>
      </c>
      <c r="G55" s="68">
        <f>0.523/G47*100</f>
        <v>0.1050546766405001</v>
      </c>
      <c r="H55" s="11"/>
    </row>
    <row r="56" spans="4:8" ht="15" customHeight="1">
      <c r="D56" s="14" t="s">
        <v>201</v>
      </c>
      <c r="E56" s="70" t="s">
        <v>202</v>
      </c>
      <c r="F56" s="65" t="s">
        <v>198</v>
      </c>
      <c r="G56" s="68">
        <f>22/G47*100</f>
        <v>4.419125977229449</v>
      </c>
      <c r="H56" s="11"/>
    </row>
    <row r="57" spans="4:8" ht="33.75">
      <c r="D57" s="14" t="s">
        <v>100</v>
      </c>
      <c r="E57" s="15" t="s">
        <v>203</v>
      </c>
      <c r="F57" s="65" t="s">
        <v>198</v>
      </c>
      <c r="G57" s="68">
        <v>0</v>
      </c>
      <c r="H57" s="36"/>
    </row>
    <row r="58" spans="4:8" ht="11.25" hidden="1">
      <c r="D58" s="14" t="s">
        <v>204</v>
      </c>
      <c r="E58" s="18"/>
      <c r="F58" s="18"/>
      <c r="G58" s="67"/>
      <c r="H58" s="36"/>
    </row>
    <row r="59" spans="4:8" ht="15" customHeight="1">
      <c r="D59" s="28"/>
      <c r="E59" s="29" t="s">
        <v>205</v>
      </c>
      <c r="F59" s="30"/>
      <c r="G59" s="69"/>
      <c r="H59" s="11"/>
    </row>
    <row r="60" spans="4:8" ht="15" customHeight="1">
      <c r="D60" s="14" t="s">
        <v>103</v>
      </c>
      <c r="E60" s="15" t="s">
        <v>116</v>
      </c>
      <c r="F60" s="65" t="s">
        <v>59</v>
      </c>
      <c r="G60" s="77" t="s">
        <v>117</v>
      </c>
      <c r="H60" s="36"/>
    </row>
    <row r="61" spans="4:7" ht="15" customHeight="1" hidden="1">
      <c r="D61" s="79"/>
      <c r="E61" s="79"/>
      <c r="F61" s="79"/>
      <c r="G61" s="79"/>
    </row>
    <row r="62" ht="3" customHeight="1">
      <c r="H62" s="13"/>
    </row>
    <row r="63" spans="4:7" ht="15" customHeight="1">
      <c r="D63" s="46" t="s">
        <v>118</v>
      </c>
      <c r="E63" s="96" t="s">
        <v>119</v>
      </c>
      <c r="F63" s="96"/>
      <c r="G63" s="96"/>
    </row>
    <row r="64" spans="4:7" ht="15" customHeight="1">
      <c r="D64" s="46"/>
      <c r="E64" s="96" t="s">
        <v>158</v>
      </c>
      <c r="F64" s="96"/>
      <c r="G64" s="96"/>
    </row>
    <row r="65" spans="4:7" ht="48" customHeight="1">
      <c r="D65" s="80" t="s">
        <v>126</v>
      </c>
      <c r="E65" s="95" t="s">
        <v>159</v>
      </c>
      <c r="F65" s="95"/>
      <c r="G65" s="95"/>
    </row>
    <row r="66" spans="5:7" ht="11.25">
      <c r="E66" s="96"/>
      <c r="F66" s="96"/>
      <c r="G66" s="96"/>
    </row>
  </sheetData>
  <mergeCells count="6">
    <mergeCell ref="E65:G65"/>
    <mergeCell ref="E66:G66"/>
    <mergeCell ref="D5:G5"/>
    <mergeCell ref="D6:G6"/>
    <mergeCell ref="E63:G63"/>
    <mergeCell ref="E64:G64"/>
  </mergeCells>
  <dataValidations count="6">
    <dataValidation type="decimal" allowBlank="1" showErrorMessage="1" errorTitle="Ошибка" error="Допускается ввод только действительных чисел!" sqref="G3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41:G42 G44">
      <formula1>-99999999999999900000000000000000000000</formula1>
      <formula2>9.99999999999999E+37</formula2>
    </dataValidation>
    <dataValidation type="decimal" allowBlank="1" showErrorMessage="1" errorTitle="Ошибка" error="Допускается ввод от 0 до 100%!" sqref="G52 G55:G57">
      <formula1>0</formula1>
      <formula2>100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45">
      <formula1>900</formula1>
    </dataValidation>
    <dataValidation type="decimal" allowBlank="1" showErrorMessage="1" errorTitle="Ошибка" error="Допускается ввод только неотрицательных чисел!" sqref="G15:G32 G46:G48 G50:G51 G53:G54 G34 G12 G43 G4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60 E12">
      <formula1>900</formula1>
    </dataValidation>
  </dataValidations>
  <hyperlinks>
    <hyperlink ref="G45" location="'Показатели (факт)'!$G$45" tooltip="Кликните по гиперссылке, чтобы перейти на сайт организации или отредактировать её" display="http://tarif.omskportal.ru/Portal/DownloadPage.aspx?type=15&amp;guid=69e956b8-4726-4500-a89d-c074225e4613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4:G37"/>
  <sheetViews>
    <sheetView tabSelected="1" workbookViewId="0" topLeftCell="C5">
      <selection activeCell="F8" sqref="F8"/>
    </sheetView>
  </sheetViews>
  <sheetFormatPr defaultColWidth="10.57421875" defaultRowHeight="12.7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3" bestFit="1" customWidth="1"/>
    <col min="5" max="5" width="66.57421875" style="3" customWidth="1"/>
    <col min="6" max="6" width="19.7109375" style="3" customWidth="1"/>
    <col min="7" max="7" width="13.7109375" style="3" customWidth="1"/>
    <col min="8" max="16384" width="10.57421875" style="3" customWidth="1"/>
  </cols>
  <sheetData>
    <row r="1" ht="11.25" hidden="1"/>
    <row r="2" ht="11.25" hidden="1"/>
    <row r="3" ht="11.25" hidden="1"/>
    <row r="4" spans="3:6" ht="12" customHeight="1" hidden="1">
      <c r="C4" s="4"/>
      <c r="D4" s="4"/>
      <c r="E4" s="4"/>
      <c r="F4" s="61" t="s">
        <v>206</v>
      </c>
    </row>
    <row r="5" spans="3:7" ht="27" customHeight="1">
      <c r="C5" s="4"/>
      <c r="D5" s="100" t="s">
        <v>237</v>
      </c>
      <c r="E5" s="100"/>
      <c r="F5" s="100"/>
      <c r="G5" s="100"/>
    </row>
    <row r="6" spans="3:6" ht="12.75" customHeight="1" hidden="1">
      <c r="C6" s="4"/>
      <c r="D6" s="97" t="str">
        <f>IF(org=0,"Не определено",org)</f>
        <v>ООО "УК "Лузинское ЖКХ"</v>
      </c>
      <c r="E6" s="97"/>
      <c r="F6" s="97"/>
    </row>
    <row r="7" spans="3:6" ht="3" customHeight="1">
      <c r="C7" s="4"/>
      <c r="D7" s="4"/>
      <c r="E7" s="6"/>
      <c r="F7" s="7"/>
    </row>
    <row r="9" spans="4:7" ht="20.25" customHeight="1" thickBot="1">
      <c r="D9" s="62" t="s">
        <v>0</v>
      </c>
      <c r="E9" s="63" t="s">
        <v>1</v>
      </c>
      <c r="F9" s="63" t="s">
        <v>3</v>
      </c>
      <c r="G9" s="50"/>
    </row>
    <row r="10" spans="4:6" ht="12" thickTop="1">
      <c r="D10" s="88" t="s">
        <v>4</v>
      </c>
      <c r="E10" s="88" t="s">
        <v>5</v>
      </c>
      <c r="F10" s="88" t="s">
        <v>6</v>
      </c>
    </row>
    <row r="11" spans="4:7" ht="15" customHeight="1">
      <c r="D11" s="14">
        <v>1</v>
      </c>
      <c r="E11" s="15" t="s">
        <v>207</v>
      </c>
      <c r="F11" s="68">
        <v>0.08</v>
      </c>
      <c r="G11" s="82"/>
    </row>
    <row r="12" spans="4:7" ht="22.5">
      <c r="D12" s="14" t="s">
        <v>5</v>
      </c>
      <c r="E12" s="15" t="s">
        <v>208</v>
      </c>
      <c r="F12" s="89">
        <f>SUMIF($G$12:$G$13,"c",$F$12:$F$13)</f>
        <v>0</v>
      </c>
      <c r="G12" s="82"/>
    </row>
    <row r="13" spans="4:7" ht="15" customHeight="1" hidden="1">
      <c r="D13" s="14" t="s">
        <v>209</v>
      </c>
      <c r="E13" s="15"/>
      <c r="F13" s="90"/>
      <c r="G13" s="82"/>
    </row>
    <row r="14" spans="4:7" ht="15" customHeight="1">
      <c r="D14" s="28"/>
      <c r="E14" s="38" t="s">
        <v>210</v>
      </c>
      <c r="F14" s="69"/>
      <c r="G14" s="82"/>
    </row>
    <row r="15" spans="4:7" ht="15" customHeight="1">
      <c r="D15" s="14" t="s">
        <v>6</v>
      </c>
      <c r="E15" s="15" t="s">
        <v>211</v>
      </c>
      <c r="F15" s="68">
        <v>0</v>
      </c>
      <c r="G15" s="82"/>
    </row>
    <row r="16" spans="4:7" ht="22.5">
      <c r="D16" s="14" t="s">
        <v>7</v>
      </c>
      <c r="E16" s="15" t="s">
        <v>212</v>
      </c>
      <c r="F16" s="83">
        <v>1</v>
      </c>
      <c r="G16" s="82"/>
    </row>
    <row r="17" spans="4:7" ht="15" customHeight="1">
      <c r="D17" s="14" t="s">
        <v>67</v>
      </c>
      <c r="E17" s="70" t="s">
        <v>213</v>
      </c>
      <c r="F17" s="83">
        <v>1</v>
      </c>
      <c r="G17" s="82"/>
    </row>
    <row r="18" spans="4:6" ht="15" customHeight="1">
      <c r="D18" s="14" t="s">
        <v>147</v>
      </c>
      <c r="E18" s="70" t="s">
        <v>214</v>
      </c>
      <c r="F18" s="83">
        <v>1</v>
      </c>
    </row>
    <row r="19" spans="4:6" ht="15" customHeight="1">
      <c r="D19" s="14" t="s">
        <v>178</v>
      </c>
      <c r="E19" s="70" t="s">
        <v>215</v>
      </c>
      <c r="F19" s="83">
        <v>0</v>
      </c>
    </row>
    <row r="20" spans="4:6" ht="15" customHeight="1">
      <c r="D20" s="14" t="s">
        <v>216</v>
      </c>
      <c r="E20" s="71" t="s">
        <v>217</v>
      </c>
      <c r="F20" s="83">
        <v>0</v>
      </c>
    </row>
    <row r="21" spans="4:6" ht="15" customHeight="1">
      <c r="D21" s="14" t="s">
        <v>218</v>
      </c>
      <c r="E21" s="71" t="s">
        <v>219</v>
      </c>
      <c r="F21" s="83">
        <v>0</v>
      </c>
    </row>
    <row r="22" spans="4:6" ht="15" customHeight="1">
      <c r="D22" s="14" t="s">
        <v>179</v>
      </c>
      <c r="E22" s="70" t="s">
        <v>220</v>
      </c>
      <c r="F22" s="83">
        <v>1</v>
      </c>
    </row>
    <row r="23" spans="4:6" ht="15" customHeight="1">
      <c r="D23" s="14" t="s">
        <v>180</v>
      </c>
      <c r="E23" s="70" t="s">
        <v>221</v>
      </c>
      <c r="F23" s="83">
        <v>1</v>
      </c>
    </row>
    <row r="24" spans="4:6" ht="33.75">
      <c r="D24" s="14" t="s">
        <v>69</v>
      </c>
      <c r="E24" s="15" t="s">
        <v>222</v>
      </c>
      <c r="F24" s="83">
        <v>0</v>
      </c>
    </row>
    <row r="25" spans="4:6" ht="15" customHeight="1">
      <c r="D25" s="14" t="s">
        <v>71</v>
      </c>
      <c r="E25" s="70" t="s">
        <v>213</v>
      </c>
      <c r="F25" s="83">
        <v>0</v>
      </c>
    </row>
    <row r="26" spans="4:6" ht="15" customHeight="1">
      <c r="D26" s="14" t="s">
        <v>223</v>
      </c>
      <c r="E26" s="70" t="s">
        <v>214</v>
      </c>
      <c r="F26" s="83">
        <v>0</v>
      </c>
    </row>
    <row r="27" spans="4:6" ht="15" customHeight="1">
      <c r="D27" s="14" t="s">
        <v>224</v>
      </c>
      <c r="E27" s="70" t="s">
        <v>215</v>
      </c>
      <c r="F27" s="83">
        <v>0</v>
      </c>
    </row>
    <row r="28" spans="4:6" ht="15" customHeight="1">
      <c r="D28" s="14" t="s">
        <v>225</v>
      </c>
      <c r="E28" s="71" t="s">
        <v>217</v>
      </c>
      <c r="F28" s="83">
        <v>0</v>
      </c>
    </row>
    <row r="29" spans="4:6" ht="15" customHeight="1">
      <c r="D29" s="14" t="s">
        <v>226</v>
      </c>
      <c r="E29" s="71" t="s">
        <v>219</v>
      </c>
      <c r="F29" s="83">
        <v>0</v>
      </c>
    </row>
    <row r="30" spans="4:6" ht="15" customHeight="1">
      <c r="D30" s="14" t="s">
        <v>227</v>
      </c>
      <c r="E30" s="70" t="s">
        <v>220</v>
      </c>
      <c r="F30" s="83">
        <v>0</v>
      </c>
    </row>
    <row r="31" spans="4:6" ht="15" customHeight="1">
      <c r="D31" s="14" t="s">
        <v>228</v>
      </c>
      <c r="E31" s="70" t="s">
        <v>221</v>
      </c>
      <c r="F31" s="83">
        <v>0</v>
      </c>
    </row>
    <row r="32" spans="4:6" ht="22.5">
      <c r="D32" s="14" t="s">
        <v>73</v>
      </c>
      <c r="E32" s="15" t="s">
        <v>183</v>
      </c>
      <c r="F32" s="68">
        <v>0</v>
      </c>
    </row>
    <row r="33" spans="4:6" ht="22.5">
      <c r="D33" s="14" t="s">
        <v>75</v>
      </c>
      <c r="E33" s="15" t="s">
        <v>125</v>
      </c>
      <c r="F33" s="68">
        <v>10</v>
      </c>
    </row>
    <row r="34" spans="4:6" ht="15" customHeight="1">
      <c r="D34" s="14" t="s">
        <v>77</v>
      </c>
      <c r="E34" s="15" t="s">
        <v>116</v>
      </c>
      <c r="F34" s="77" t="s">
        <v>117</v>
      </c>
    </row>
    <row r="35" spans="4:6" ht="3" customHeight="1">
      <c r="D35" s="79"/>
      <c r="E35" s="79"/>
      <c r="F35" s="79"/>
    </row>
    <row r="36" spans="4:6" ht="11.25">
      <c r="D36" s="46" t="s">
        <v>118</v>
      </c>
      <c r="E36" s="84" t="s">
        <v>119</v>
      </c>
      <c r="F36" s="47"/>
    </row>
    <row r="37" spans="4:6" ht="11.25" customHeight="1">
      <c r="D37" s="54" t="s">
        <v>126</v>
      </c>
      <c r="E37" s="55" t="s">
        <v>127</v>
      </c>
      <c r="F37" s="55"/>
    </row>
  </sheetData>
  <mergeCells count="2">
    <mergeCell ref="D5:G5"/>
    <mergeCell ref="D6:F6"/>
  </mergeCells>
  <dataValidations count="4">
    <dataValidation type="decimal" allowBlank="1" showErrorMessage="1" errorTitle="Ошибка" error="Допускается ввод от 0 до 100%!" sqref="F32 F15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F34">
      <formula1>900</formula1>
    </dataValidation>
    <dataValidation type="whole" allowBlank="1" showErrorMessage="1" errorTitle="Ошибка" error="Допускается ввод только неотрицательных целых чисел!" sqref="F16:F31 F1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33 F11 F13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2016-03-17T04:54:54Z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